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40" windowHeight="7350" activeTab="3"/>
  </bookViews>
  <sheets>
    <sheet name="CBTT-03" sheetId="1" r:id="rId1"/>
    <sheet name="bang cdkt" sheetId="2" r:id="rId2"/>
    <sheet name="kqkd" sheetId="3" r:id="rId3"/>
    <sheet name="luu chuyen tt" sheetId="4" r:id="rId4"/>
    <sheet name="thuyetminh" sheetId="5" r:id="rId5"/>
  </sheets>
  <externalReferences>
    <externalReference r:id="rId8"/>
    <externalReference r:id="rId9"/>
    <externalReference r:id="rId10"/>
    <externalReference r:id="rId11"/>
  </externalReferences>
  <definedNames/>
  <calcPr fullCalcOnLoad="1"/>
</workbook>
</file>

<file path=xl/sharedStrings.xml><?xml version="1.0" encoding="utf-8"?>
<sst xmlns="http://schemas.openxmlformats.org/spreadsheetml/2006/main" count="676" uniqueCount="554">
  <si>
    <t>COÂNG TY CP NHÖÏA -XD ÑOÀNG NAI</t>
  </si>
  <si>
    <t>Maãu: CBTT-03</t>
  </si>
  <si>
    <r>
      <t>Kính göûi:</t>
    </r>
    <r>
      <rPr>
        <sz val="14"/>
        <rFont val="VNI-Times"/>
        <family val="0"/>
      </rPr>
      <t xml:space="preserve"> T</t>
    </r>
    <r>
      <rPr>
        <b/>
        <sz val="14"/>
        <rFont val="VNI-Times"/>
        <family val="0"/>
      </rPr>
      <t>rung Taâm Giao Dòch Chöùng Khoaùn TPHCM</t>
    </r>
  </si>
  <si>
    <t>BAÙO CAÙO TAØI CHÍNH TOÙM TAÉT</t>
  </si>
  <si>
    <t>(Quyù 2/Naêm 2007)</t>
  </si>
  <si>
    <t>STT</t>
  </si>
  <si>
    <t>NOÄI DUNG</t>
  </si>
  <si>
    <t>SOÁ DÖ CUOÁI KYØ</t>
  </si>
  <si>
    <t>SOÁ DÖ ÑAÀU KYØ</t>
  </si>
  <si>
    <t>I</t>
  </si>
  <si>
    <t xml:space="preserve">TAØI SAÛN NGAÉN HAÏN </t>
  </si>
  <si>
    <t xml:space="preserve">Tieàn vaø caùc taøi khoaûn töông ñöông tieàn </t>
  </si>
  <si>
    <t xml:space="preserve">Caùc khoaûn ñaàu tö taøi chính ngaén haïn </t>
  </si>
  <si>
    <t xml:space="preserve">Caùc khoaûn phaûi thu ngaén haïn </t>
  </si>
  <si>
    <t>Haøng toàn kho</t>
  </si>
  <si>
    <t xml:space="preserve">Taøi saûn ngaén haïn khaùc </t>
  </si>
  <si>
    <t>II</t>
  </si>
  <si>
    <t xml:space="preserve">TAØI SAÛN DAØI HAÏN </t>
  </si>
  <si>
    <t xml:space="preserve">Caùc khoaûn phaûi thu daøi haïn </t>
  </si>
  <si>
    <t xml:space="preserve">Taøi saûn coá ñònh </t>
  </si>
  <si>
    <t xml:space="preserve"> - Taøi saûn coá ñònh höõu hình </t>
  </si>
  <si>
    <t xml:space="preserve"> - Taøi saûn coá ñònh voâ hình </t>
  </si>
  <si>
    <t xml:space="preserve"> - Taøi saûn coá ñònh thueâ taøi chính </t>
  </si>
  <si>
    <t xml:space="preserve"> - Chi phí xaây döïng cô baûn dôû dang </t>
  </si>
  <si>
    <t>Baát ñoäng saûn ñaàu tö</t>
  </si>
  <si>
    <t xml:space="preserve">Caùc khoaûn ñaàu tö taøi chính daøi haïn </t>
  </si>
  <si>
    <t xml:space="preserve">Taøi saûn daøi haïn khaùc </t>
  </si>
  <si>
    <t>III</t>
  </si>
  <si>
    <t xml:space="preserve">TOÅNG COÄNG TAØI SAÛN </t>
  </si>
  <si>
    <t>IV</t>
  </si>
  <si>
    <t>NÔÏ PHAÛI TRAÛ</t>
  </si>
  <si>
    <t xml:space="preserve">Nôï ngaén haïn </t>
  </si>
  <si>
    <t xml:space="preserve">Nôï daøi haïn </t>
  </si>
  <si>
    <t>V</t>
  </si>
  <si>
    <t xml:space="preserve">VOÁN CHUÛ SÔÛ HÖÕU </t>
  </si>
  <si>
    <t xml:space="preserve"> Voán chuû sôû höõu</t>
  </si>
  <si>
    <t xml:space="preserve"> - Voán ñaàu tö cuûa chuû sôû höõu</t>
  </si>
  <si>
    <t xml:space="preserve"> - Thaëng dö voán coå phaàn </t>
  </si>
  <si>
    <t xml:space="preserve"> - Coå phieáu quyõ</t>
  </si>
  <si>
    <t xml:space="preserve"> - Cheânh leäch ñaùnh giaù laïi taøi saûn </t>
  </si>
  <si>
    <t xml:space="preserve"> - Cheänh leäch tyû giaù hoái ñoaùi </t>
  </si>
  <si>
    <t xml:space="preserve"> - Caùc quyõ</t>
  </si>
  <si>
    <t xml:space="preserve"> - Lôïi nhuaän sau thueá chöa phaân phoái</t>
  </si>
  <si>
    <t xml:space="preserve"> - Nguoàn voán ñaàu tö XDCB</t>
  </si>
  <si>
    <t xml:space="preserve">Nguoàn kinh phí vaø quyõ khaùc </t>
  </si>
  <si>
    <t xml:space="preserve"> - Quyõ khen thöôûng phuùc lôïi</t>
  </si>
  <si>
    <t xml:space="preserve"> - Nguoàn kinh phí</t>
  </si>
  <si>
    <t xml:space="preserve"> - Nguoàn kinh phí ñaõ hình thaønh TSCÑ</t>
  </si>
  <si>
    <t>VI</t>
  </si>
  <si>
    <t xml:space="preserve">TOÅNG COÄNG NGUOÀN VOÁN </t>
  </si>
  <si>
    <t xml:space="preserve">KEÁT QUAÛ HOAÏT ÑOÄNG KINH DOANH </t>
  </si>
  <si>
    <t>Chæ tieâu</t>
  </si>
  <si>
    <t>Kỳ baùo caùo</t>
  </si>
  <si>
    <t>Lũy Kế</t>
  </si>
  <si>
    <t>Doanh thu baùn haøng vaø cung caáp dòch vuï</t>
  </si>
  <si>
    <t>Caùc khoaûn giaûm tröø doanh thu</t>
  </si>
  <si>
    <t>Doanh thu thuaàn veà baùn haøng vaø cung caáp dòch vuï</t>
  </si>
  <si>
    <t xml:space="preserve">Giaù voán haøng baùn </t>
  </si>
  <si>
    <t xml:space="preserve">LN goäp veà baùn haøng vaø cung caáp dòch vuï </t>
  </si>
  <si>
    <t xml:space="preserve">Doanh thu hoaït ñoäng taøi chính </t>
  </si>
  <si>
    <t xml:space="preserve">Chi phí taøi chính </t>
  </si>
  <si>
    <t xml:space="preserve">Chi phí baùn haøng </t>
  </si>
  <si>
    <t xml:space="preserve">Chi phí quaûn lyù doanh nghieäp </t>
  </si>
  <si>
    <t xml:space="preserve">Lôïi nhuaän thuaàn töø hoaït ñoäng kinh doanh </t>
  </si>
  <si>
    <t xml:space="preserve">Thu nhaäp khaùc </t>
  </si>
  <si>
    <t xml:space="preserve">Chi phí khaùc </t>
  </si>
  <si>
    <t xml:space="preserve">Lôïi nhuaän khaùc </t>
  </si>
  <si>
    <t>Toång lôïi nhuaän keá toaùn tröôùc thueá</t>
  </si>
  <si>
    <t>Thueá thu nhaäp doanh nghieäp</t>
  </si>
  <si>
    <t>Lôïi nhuaän sau thueá thu nhaäp doanh nghieäp</t>
  </si>
  <si>
    <t xml:space="preserve">Laõi cô baûn treân coå phieáu </t>
  </si>
  <si>
    <t xml:space="preserve">Coå töùc treân moãi coå phieáu </t>
  </si>
  <si>
    <t>COÂNG TY COÅ PHAÀN NHÖÏA - XAÂY DÖÏNG ÑOÀNG NAI</t>
  </si>
  <si>
    <t>Maãu soá B01- DN</t>
  </si>
  <si>
    <t xml:space="preserve">BAÛNG CAÂN ÑOÁI KEÁ TOAÙN </t>
  </si>
  <si>
    <t>Ngaøy 30 thaùng 06 naêm 2007</t>
  </si>
  <si>
    <t xml:space="preserve">Ñôn vò tính: VNÑ </t>
  </si>
  <si>
    <t>TAØI SAÛN</t>
  </si>
  <si>
    <t>Maõ soá</t>
  </si>
  <si>
    <t>Thuyeát minh</t>
  </si>
  <si>
    <t>30/06/2007</t>
  </si>
  <si>
    <t>A. TAØI SAÛN NGAÉN HAÏN</t>
  </si>
  <si>
    <t>I. Tieàn vaø caùc khoaûn töông töông tieàn</t>
  </si>
  <si>
    <t xml:space="preserve">1- Tieàn </t>
  </si>
  <si>
    <t>V.1</t>
  </si>
  <si>
    <t>2- Caùc khoaûn töông ñöông tieàn</t>
  </si>
  <si>
    <t>II. Caùc khoaûn ñaàu tö taøi chính ngaén haïn</t>
  </si>
  <si>
    <t xml:space="preserve">1. Ñaàu tö chöùng khoaùn ngaén haïn </t>
  </si>
  <si>
    <t xml:space="preserve">2. Döï phoøng giaûm giaù chöùng khoaùn ñaàu tö ngaén haïn </t>
  </si>
  <si>
    <t>III. Caùc khoaûn phaûi thu</t>
  </si>
  <si>
    <t>1- Phaûi thu cuûa khaùch haøng</t>
  </si>
  <si>
    <t xml:space="preserve">2- Traû tröôùc cho ngöôøi baùn </t>
  </si>
  <si>
    <t>3. Phaûi thu noäi boä</t>
  </si>
  <si>
    <t xml:space="preserve">4. Phaûi thu theo tieán ñoä keá hoaïch hôïp ñoàng xaây döïng </t>
  </si>
  <si>
    <t>5- Caùc khoaûn phaûi thu khaùc</t>
  </si>
  <si>
    <t>V.3</t>
  </si>
  <si>
    <t>6. Döï phoøng caùc khoaûn phaûi thu khoù ñoøi</t>
  </si>
  <si>
    <t xml:space="preserve"> 3- Caùc khoaûn phaûi thu khaùc</t>
  </si>
  <si>
    <t>IV. Haøng toàn kho</t>
  </si>
  <si>
    <t>1- Haøng toàn kho</t>
  </si>
  <si>
    <t>V. 4</t>
  </si>
  <si>
    <t xml:space="preserve">2. Döï phoøng giaûm giaù haøng toàn kho </t>
  </si>
  <si>
    <t>V. Taøi saûn ngaén haïn khaùc</t>
  </si>
  <si>
    <t>1- Chi phí traû tröôùc ngaén haïn</t>
  </si>
  <si>
    <t>1-Chi phí traû tröôùc ngaén haïn</t>
  </si>
  <si>
    <t xml:space="preserve">2- Thueá GTGT ñöôc khaáu tröø </t>
  </si>
  <si>
    <t>3- Thueá vaø caùc khoaûn khaùc phaûi thu Nhaø nöôùc</t>
  </si>
  <si>
    <t>154</t>
  </si>
  <si>
    <t>V.5</t>
  </si>
  <si>
    <t>4- Taøi saûn ngaén haïn khaùc</t>
  </si>
  <si>
    <t>B. TAØI SAÛN DAØI HAÏN</t>
  </si>
  <si>
    <t>I. Caùc khoaûn phaûi thu daøi haïn</t>
  </si>
  <si>
    <t>1. Phaûi thu daøi haïn cuûa khaùch haøng</t>
  </si>
  <si>
    <t xml:space="preserve">2. Phaûi thu noäi boä daøi haïn </t>
  </si>
  <si>
    <t>3. Phaûi thu daøi haïn khaùc</t>
  </si>
  <si>
    <t xml:space="preserve">4. Döï phoøng caùc khoaûn phaûi thu khoù ñoøi </t>
  </si>
  <si>
    <t>II. Taøi saûn coá ñònh</t>
  </si>
  <si>
    <t>1- Taøi saûn coá ñònh höõu hình</t>
  </si>
  <si>
    <t>V.8</t>
  </si>
  <si>
    <t>- Nguyeân giaù</t>
  </si>
  <si>
    <t xml:space="preserve">- Giaù trò hao moøn luõy keá </t>
  </si>
  <si>
    <t>2- Taøi saûn coá ñònh thueâ taøi chính</t>
  </si>
  <si>
    <t>4- Chi phí xaây döng cô baûn dôû dang</t>
  </si>
  <si>
    <t>V.11</t>
  </si>
  <si>
    <t>III. Baát ñoäng saûn ñaàu tö</t>
  </si>
  <si>
    <t>IV. Caùc khoaûn ñaàu tö taøi chính daøi  haïn</t>
  </si>
  <si>
    <t>1. Ñaàu tö vaøo coâng ty con</t>
  </si>
  <si>
    <t>2- Ñaàu tö vaøo coâng ty lieân keát, lieân doanh</t>
  </si>
  <si>
    <t>3- Ñaàu tö daøi haïn khaùc</t>
  </si>
  <si>
    <t>V.13</t>
  </si>
  <si>
    <t xml:space="preserve">4. Döï phoøng giaûm giaù chöùng khoaùn ñaàu tö daøi haïn </t>
  </si>
  <si>
    <t>V. Taøi saûn daøi haïn khaùc</t>
  </si>
  <si>
    <t>1. Chi phí traû tröôùc daøi haïn</t>
  </si>
  <si>
    <t>2. Taøi saûn thueá thu nhaäp hoaõn laïi</t>
  </si>
  <si>
    <t>3. Taøi saûn daøi haïn khaùc</t>
  </si>
  <si>
    <t>TOÅNG COÄNG TAØI SAÛN</t>
  </si>
  <si>
    <t>NGUOÀN VOÁN</t>
  </si>
  <si>
    <t xml:space="preserve">A. NÔÏ PHAÛI TRAÛ </t>
  </si>
  <si>
    <t>I. Nôï ngaén haïn</t>
  </si>
  <si>
    <t>1- Vay vaø nôï ngaén haïn</t>
  </si>
  <si>
    <t>V.15</t>
  </si>
  <si>
    <t>2- Phaûi traû cho ngöôøi baùn</t>
  </si>
  <si>
    <t>3- Ngöôøi mua traû tieàn tröôùc</t>
  </si>
  <si>
    <t>4- Thueá vaø caùc khoaûn phaûi noäp Nhaø nöôùc</t>
  </si>
  <si>
    <t>V.16</t>
  </si>
  <si>
    <t>5- Phaûi traû coâng nhaân vieân</t>
  </si>
  <si>
    <t>6- Chi phí phaûi traû</t>
  </si>
  <si>
    <t>V.17</t>
  </si>
  <si>
    <t xml:space="preserve">7- Phaûi traû caùc ñôn vò noäi boä </t>
  </si>
  <si>
    <t>8- Phaûi traû theo tieán ñoä hôïp ñoàng xaây döïng</t>
  </si>
  <si>
    <t>9- Caùc khoaûn phaûi traû, phaûi noäp khaùc</t>
  </si>
  <si>
    <t>V.18</t>
  </si>
  <si>
    <t>II. Nôï daøi haïn</t>
  </si>
  <si>
    <t>1- Phaûi traû daøi haïn ngöôøi baùn</t>
  </si>
  <si>
    <t xml:space="preserve">2. Phaûi traû daøi haïn noäi boä </t>
  </si>
  <si>
    <t>3. Phaûi traû daøi haïn khaùc</t>
  </si>
  <si>
    <t>4- Vay vaø nôï daøi haïn</t>
  </si>
  <si>
    <t>V.20</t>
  </si>
  <si>
    <t>6- Döï phoøng trôï caáp maát vieäc laøm</t>
  </si>
  <si>
    <t>336</t>
  </si>
  <si>
    <t>B. VOÁN CHUÛ SÔÛ HÖÕU</t>
  </si>
  <si>
    <t>I. Nguoàn voán quyõ</t>
  </si>
  <si>
    <t>1- Voán ñaàu tö cuûa chuû sôû höõu</t>
  </si>
  <si>
    <t>V.22</t>
  </si>
  <si>
    <t>2. Thaëng dö voán coå phaàn</t>
  </si>
  <si>
    <t>14.1</t>
  </si>
  <si>
    <t xml:space="preserve">6- Quyõ ñaàu tö phaùt trieån </t>
  </si>
  <si>
    <t>7- Quyõ döï phoøng taøi chính</t>
  </si>
  <si>
    <t>9- Lôïi nhuaän chöa phaân phoái</t>
  </si>
  <si>
    <t>II. Nguoàn kinh phí, quyõ khaùc</t>
  </si>
  <si>
    <t>1- Quyõ khen thöôûng vaø phuùc lôïi</t>
  </si>
  <si>
    <t>431</t>
  </si>
  <si>
    <t xml:space="preserve">3. Nguoàn kinh phí ñaõ hình thaønh taøi saûn coá ñònh </t>
  </si>
  <si>
    <t>TOÅNG COÄNG NGUOÀN VOÁN</t>
  </si>
  <si>
    <t>CAÙC CHÆ TIEÂU NGOAØI BAÛNG CAÂN ÑOÁI KEÁ TOAÙN</t>
  </si>
  <si>
    <t>CHÆ TIEÂU</t>
  </si>
  <si>
    <t>1. Taøi saûn thueâ ngoaøi</t>
  </si>
  <si>
    <t>5. Ngoaïi teä caùc loaïi (USD)</t>
  </si>
  <si>
    <t>Ngaøy 25 thaùng 07 naêm 2007</t>
  </si>
  <si>
    <t xml:space="preserve">                      Keá toaùn tröôûng</t>
  </si>
  <si>
    <t>Toång Giaùm Ñoác</t>
  </si>
  <si>
    <t>Maãu soá B09- DN</t>
  </si>
  <si>
    <t>THUYEÁT MINH BAÙO CAÙO TAØI CHÍNH</t>
  </si>
  <si>
    <t>6 Thaùng naêm 2007</t>
  </si>
  <si>
    <t>I.</t>
  </si>
  <si>
    <t>Ñaëc ñieåm hoaït ñoäng cuûa doanh nghieäp</t>
  </si>
  <si>
    <t>1.</t>
  </si>
  <si>
    <r>
      <t>Thaønh laäp:</t>
    </r>
    <r>
      <rPr>
        <sz val="10"/>
        <rFont val="VNI-Helve-Condense"/>
        <family val="0"/>
      </rPr>
      <t xml:space="preserve"> Coâng ty Coå Phaàn Nhöïa - Xaây Döïng Ñoàng Nai ñöôïc thaønh laäp theo giaáy chöùng nhaän ñaêng kyù kinh doanh soá 4703000083 do Sôû Keá hoaïch vaø Ñaàu tö Tænh Ñoàng Nai caáp ngaøy 02 thaùng 01 naêm 2004 (Ñaêng kyù thay ñoåi laàn thöù nhaát ngaøy 21 thaùng 3 naêm 2005, ñaêng kyù thay ñoåi laàn thöù hai ngaøy 28 thaùng 3 naêm 2006 , ñaêng kyù thay ñoåi laàn thöù 3 ngaøy 19 thaùng 7 naêm 2006, ñaêng kyù thay ñoåi laàn thöù 4 ngaøy 12 thaùng 10 naêm 2006).</t>
    </r>
  </si>
  <si>
    <r>
      <t>Ñòa chæ chuû sôû chính:</t>
    </r>
    <r>
      <rPr>
        <sz val="10"/>
        <rFont val="VNI-Helve-Condense"/>
        <family val="0"/>
      </rPr>
      <t xml:space="preserve"> Khu coâng nghieäp Bieân Hoøa 1, ñöôøng soá 9, Phöôøng An Bình, Thaùnh phoá Bieân Hoøa, Tænh Ñoàng nai.</t>
    </r>
  </si>
  <si>
    <r>
      <t>Ñòa chæ chi nhaùnh:</t>
    </r>
    <r>
      <rPr>
        <sz val="10"/>
        <rFont val="VNI-Helve-Condense"/>
        <family val="0"/>
      </rPr>
      <t xml:space="preserve"> 198 Nguyeãn Höõu Caûnh, Phöôøng 22, Quaän Bình Thaïnh, Thaønh phoá Hoà Chí Minh.</t>
    </r>
  </si>
  <si>
    <t>Ngaøy 28 thaùng 11 naêm 2006 UÛy ban Chöùng Khoaùn Nhaø nöôùc ñaõ caáp Giaáp pheùp nieâm yeát coå phieáu soá 85/UBCK-GPNY cho Coâng ty. Ngaøy 22 thaùng 12 naêm 2006, coå phieáu cuûa Coâng ty ñaõ ñöôïc nieâm yeát taïi Trung taâm giao dòch chöùng khoaùn Thaønh phoá Hoà Chí Minh theo caùc noäi dung nhö sau:</t>
  </si>
  <si>
    <t xml:space="preserve">- Loaïi chöùng khoaùn: coå phieáu phoå thoâng. </t>
  </si>
  <si>
    <t>- Meänh giaù coå phieáu: 10.000 ñoàng.</t>
  </si>
  <si>
    <t>- Soá  löôïng coå phieáu: 2.000.000 coå phieáu.</t>
  </si>
  <si>
    <t>- Toång giaù trò coå phieáu nieâm yeát theo meänh giaù: 20.000.000.000 ñoàng.</t>
  </si>
  <si>
    <r>
      <t>2.</t>
    </r>
    <r>
      <rPr>
        <sz val="10"/>
        <rFont val="VNI-Helve-Condense"/>
        <family val="0"/>
      </rPr>
      <t xml:space="preserve"> </t>
    </r>
  </si>
  <si>
    <t>Hình thöùc sôû höõu voán: Coâng ty coå phaàn.</t>
  </si>
  <si>
    <t>3.</t>
  </si>
  <si>
    <t>Lónh vöïc kinh doanh: Saûn xuaát, thöông maïi, dòch vuï.</t>
  </si>
  <si>
    <t xml:space="preserve">4. </t>
  </si>
  <si>
    <t>Ngaønh ngheà kinh doanh:</t>
  </si>
  <si>
    <t>- Saûn xuaát oáng nhöïa, phuï kieän vaø caùc saûn phaåm nhöïa, dieâm queït, saûn phaåm may maëc xuaát khaåu, vaät lieäu xaây döïng coâng ngheä môùi. Xaây döïng nhaø laép gheùp, coâng trình ñieän nöôùc. Kinh doanh du lòch löõ haønh noäi ñòa vaø caùc dòch vuï du lòch. Mua baùn vaät tö, nguyeân lieäu phuïc vuï saûn xuaát cuûa doanh nghieäp. Xaây döïng coäng trình daân duïng, coâng nghieäp, giao thoâng, thuûy lôïi, caáp thoaùt nöôùc. San laáp maët baèng. Ñaïi lyù böu ñieän.</t>
  </si>
  <si>
    <t xml:space="preserve">II. </t>
  </si>
  <si>
    <t>Nieân ñoä keá toaùn, ñôn vò tieàn teä söû duïng trong keá toaùn</t>
  </si>
  <si>
    <t>Nieân ñoä keá toaùn: baét ñaàu töø ngaøy 01 thaùng 01 keát thuùc vaøo ngaøy 31 thaùng 12.</t>
  </si>
  <si>
    <t>2.</t>
  </si>
  <si>
    <t>Ñôn vò tieàn teä söû duïng trong keá toaùn vaø laäp baùo caùo taøi chính: Vieät Nam ñoàng.</t>
  </si>
  <si>
    <t xml:space="preserve">III. </t>
  </si>
  <si>
    <t>Cheá ñoä keá toaùn aùp duïng taïi doanh nghieäp</t>
  </si>
  <si>
    <t>Cheá ñoä keá toaùn aùp duïng:</t>
  </si>
  <si>
    <t xml:space="preserve">Cheá ñoä keá toaùn Doanh nghieäp Vieät Nam ban haønh theo Quyeát Ñònh soá 15/2006/QÑ-BTC ngaøy 20/3/2006 cuûa Boä Taøi Chính. </t>
  </si>
  <si>
    <t xml:space="preserve">Tuyeân boá veà vieäc tuaân thuû Chuaån möïc keá toaùn vaø cheá ñoä keá toaùn Vieät Nam: </t>
  </si>
  <si>
    <t>Coâng Ty tuaân thuû chaáp haønh caùc chuaån möïc keá toaùn vaø cheá ñoä keá toaùn Vieät Nam hieän haønh vaø tuaân thuû caùc qui ñònh phaùp lí coù lieân quan.</t>
  </si>
  <si>
    <t>Hình thöùc keá toaùn aùp duïng: Nhaât kyù chung.</t>
  </si>
  <si>
    <t>IV.</t>
  </si>
  <si>
    <t>Caùc chính saùch keá toaùn aùp duïng:</t>
  </si>
  <si>
    <r>
      <t xml:space="preserve">Nguyeân taéc xaùc ñònh caùc khoaûn tieàn: </t>
    </r>
    <r>
      <rPr>
        <sz val="10"/>
        <rFont val="VNI-Helve-Condense"/>
        <family val="0"/>
      </rPr>
      <t>tieàn maët, tieàn göûi ngaân haøng, tieàn ñang chuyeån goàm:</t>
    </r>
  </si>
  <si>
    <t xml:space="preserve">- Nguyeân taéc xaùc ñònh caùc khoaûn töông ñöông tieàn: phaûn aùnh caùc khoaûn ñaàu tö ngaén haïn coù thu hoài hoaëc ñaùo haïn khoâng quaù 3 thaùng keå töø ngaøy mua, deã daøng chuyeån ñoåi thaønh moät löôïng tieàn xaùc ñònh cuõng nhö khoâng coù nhieàu ruûi ro trong vieäc chuyeån ñoåi. </t>
  </si>
  <si>
    <t>- Nguyeân taéc vaø phöông phaùp chuyeån ñoåi caùc ñoàng tieàn khaùc ra ñoàng tieàn söû duïng trong keá toaùn: Nhöõng nghieäp vuï lieân quan ñeán caùc loaïi ngoaïi teä phaùt sinh trong naêm ñöôïc qui ñoåi sang ñoàng Vieät Nam theo tyû giaù bình quaân cuûa lieân ngaân haøng Nhaø Nöôùc taïi thôøi ñieåm phaùt sinh nghieäp vuï.</t>
  </si>
  <si>
    <t>- Caùc cheânh leäch phaùt sinh do quy ñoåi ngoaïi teä vaø ñaùnh giaù laïi soá dö caùc taøi khoaûn ngoaïi teä ñöôïc keát chuyeån vaøo laõi, loã cuûa nieân ñoä.</t>
  </si>
  <si>
    <t>Phöông phaùp keá toaùn haøng toàn kho</t>
  </si>
  <si>
    <t>Nguyeân taéc ñaùnh giaù: Ñöôïc ghi nhaän theo giaù goác. (Thöïc hieän theo chuaån möïc soá 02 "Haøng toàn kho").</t>
  </si>
  <si>
    <t>Phöông phaùp xaùc ñònh giaù trò haøng hoùa toàn kho cuoái kyø: Bình quaân gia quyeàn.</t>
  </si>
  <si>
    <t>Phöông phaùp haïch toaùn haøng toàn kho: theo phöông phaùp keâ khai thöôøng xuyeân.</t>
  </si>
  <si>
    <t>Phöông phaùp laäp döï phoøng giaûm giaù haøng toàn kho: aùp duïng theo thoâng tö 13/TT-BTC ngaøy 27/02/2006 cuûa Boä Taøi Chính.</t>
  </si>
  <si>
    <t xml:space="preserve">Nguyeân taéc ghi nhaän taøi saûn coá ñònh vaø khaáu hao taøi saûn coá ñònh </t>
  </si>
  <si>
    <r>
      <t>Nguyeân taéc ghi nhaän TSCÑ höõu hình:</t>
    </r>
    <r>
      <rPr>
        <sz val="10"/>
        <rFont val="VNI-Helve-Condense"/>
        <family val="0"/>
      </rPr>
      <t xml:space="preserve"> laø toaøn boä caùc chi phí maø doanh nghieäp boû ra ñeå coù taøi saûn coá ñònh tính ñeán thôøi ñieåm ñöa taøi saûn ñoù vaøo traïng thaùi saün saøng söû duïng. Caùc chi phí phaùt sinh sau ghi nhaän ban ñaàu chæ ñöôïc ghi taêng nguyeân giaù taøi saûn coá ñònh neáu caùc chi phí naøy chaéc chaén laøm taêng lôïi ích kinh teá trong töông lai do söû duïng taøi saûn ñoù. Caùc chi phí khoâng thoûa maïn ñieàu kieän treân ñöôïc ghi nhaän laø chi phí trong kyø.</t>
    </r>
  </si>
  <si>
    <t>- Khi taøi saûn coá ñònh ñöôïc baùn hay thanh lyù, nguyeân giaù vaø khaáu hao luõy keá ñöôïc xoùa soå vaø baát kyø khoaûn laõi loã naøo phaùt sinh do vieäc thanh lyù ñeàu ñöôïc ñöa vaøo thu nhaäp hay chi phí trong kyø.</t>
  </si>
  <si>
    <r>
      <t xml:space="preserve">Nguyeân taéc ghi nhaän TSCÑ thueâ taøi chính: </t>
    </r>
    <r>
      <rPr>
        <sz val="10"/>
        <rFont val="VNI-Helve-Condense"/>
        <family val="0"/>
      </rPr>
      <t>nguyeân giaù ñöôïc ghi nhaän döïa treân hôïp ñoàng thueâ, ñaõ tröø caùc khoaûn giaûm giaù töø phía nhaø cung caáp taøi saûn thueâ (Thöïc hieän theo chuaån möïc soá 06 "Thueâ taøi saûn" ).</t>
    </r>
  </si>
  <si>
    <t xml:space="preserve">- Phöông phaùp khaáu hao TSCÑ: Khaáu hao ñöôïc tính döïa treân nguyeân giaù cuûa TSCÑ vaø theo phöông phaùp khaáu hao ñöôøng thaúng. Tyû leä khaáu hao haøng naêm döa treân möùc ñoä höõu duïng döï tính cuûa TSCÑ phuø hôïp vôùi quyeát ñònh soá 206/2003/QÑ-BTC ban haønh ngaøy 12/12/2003 cuûa Boä Taøi Chính. </t>
  </si>
  <si>
    <t>5.</t>
  </si>
  <si>
    <t>Nguyeân taéc ghi nhaän caùc khoaûn ñaàu tö taøi chính</t>
  </si>
  <si>
    <t xml:space="preserve">Caùc khoaûn ñaàu tö vaøo coâng ty lieân keát, voán goùp vaøo cô sôû kinh doanh ñoàng kieåm soaùt: </t>
  </si>
  <si>
    <t>- Nguyeân taéc ghi nhaän theo giaù goác</t>
  </si>
  <si>
    <t>- Döï phoøng toån thaát cho caùc khoaûn ñaàu tö taøi chính vaøo caùc toå chöùc kinh khaùc khi caùc toå chöùc kinh teá naøy bò loã (tröù tröôøng hôïp loã theo keá hoaïch ñaõ ñöôïc xaùc ñònh trong phöông aùn kinh doanh tröôùc khi ñaàu tö). Vôùi möùc trích laäp töông öùng vôùi tæ leä goùp voán cuûa Coâng Ty trong caùc toå chöùc kinh teá naøy.</t>
  </si>
  <si>
    <t xml:space="preserve">- Khi thanh lí moät khoaûn ñaàu tö, phaàn cheânh leäch giöõa giaù trò thanh lí thuaàn vaø giaù trò ghi soå ñöôc haïch toaùn vaøo thu nhaäp hay chi phí trong kyø. </t>
  </si>
  <si>
    <t>8.</t>
  </si>
  <si>
    <t>Ghi nhaän chi phí phaûi traû</t>
  </si>
  <si>
    <t>Chi phí phaûi traû ñöôïc ghi nhaän döïa treän caùc öôùc tính hôïp lyù veà soá tieàn phaûi traû cho caùc haøng hoùa, dòch vuï ñaõ söû duïng trong kyø nhöng chöa coù hoaù ñôn, chöùng töø.</t>
  </si>
  <si>
    <t>9.</t>
  </si>
  <si>
    <t>Nguyeân taéc vaø phöông phaùp ghi nhaän caùc khoaûn döï phoøng phaûi traû.</t>
  </si>
  <si>
    <t>Ghi nhaän theo thöïc teá phaùt sinh vaø ñöôïc haïch toaùn vaøo chi phí trong kyø, khoâng thöïc hieän vieäc trích tröôùc vaøo chi phí haøng naêm.</t>
  </si>
  <si>
    <t>10.</t>
  </si>
  <si>
    <t>Nguyeân taéc ghi nhaän voán chuû sôû höõu</t>
  </si>
  <si>
    <t>- Nguyeân taéc ghi nhaän voán ñaàu tö cuûa chuû sôû höõu, thaëng dö voán coå phaàn: ñöôïc ghi nhaän theo soá thöïc teá ñaõ daàu tö goùp voán cuûa caùc coå ñoâng.</t>
  </si>
  <si>
    <t xml:space="preserve">- Nguyeân taéc ghi nhaän lôïi nhuaän chöa phaân phoái: ñöôïc trích laäp caùc quyõ vaø chia coå töùc cho caùc coå ñoâng theo quyeát ñònh cuûa Hoäi ñoàng quaûn trò vaø theo Ñieàu leä Coâng Ty.  </t>
  </si>
  <si>
    <t>11.</t>
  </si>
  <si>
    <t xml:space="preserve">Nguyeân taéc ghi nhaän doanh thu: </t>
  </si>
  <si>
    <r>
      <t>-</t>
    </r>
    <r>
      <rPr>
        <b/>
        <sz val="10"/>
        <rFont val="VNI-Helve-Condense"/>
        <family val="0"/>
      </rPr>
      <t xml:space="preserve"> </t>
    </r>
    <r>
      <rPr>
        <sz val="10"/>
        <rFont val="VNI-Helve-Condense"/>
        <family val="0"/>
      </rPr>
      <t>Doanh thu baùn haøng:</t>
    </r>
    <r>
      <rPr>
        <b/>
        <sz val="10"/>
        <rFont val="VNI-Helve-Condense"/>
        <family val="0"/>
      </rPr>
      <t xml:space="preserve"> </t>
    </r>
    <r>
      <rPr>
        <sz val="10"/>
        <rFont val="VNI-Helve-Condense"/>
        <family val="0"/>
      </rPr>
      <t>ñöôïc ghi nhaän khi phaàn lôùn ruûi ro vaø lôïi ích gaén lieàn vôùi quyeàn sôû höõu saûn phaåm, haøng hoùa ñöïoc chuyeån giao cho ngöôøi mua vaø khoâng coøn toàn taïi yeáu toá khoâng chaéc chaén ñaùng keå lieân quan ñeán vieäc thanh toaùn tieàn, chi phí keøm theo hoaëc khaû naêng baùn haøng bò traû laïi.</t>
    </r>
  </si>
  <si>
    <t>- Doanh thu hôïp ñoàng xaây döïng:</t>
  </si>
  <si>
    <t>Khi keát quaû hôïp ñoàng ñöôïc öôùc tính moät caùch ñaùng tin caäy</t>
  </si>
  <si>
    <t>+ Ñoái vôùi caùc hôïp ñoàng xaây döïng quy dònh nhaø thaàu ñöôïc thanh toaùn theo tieán ñoä keá hoaïch, doanh thu lieân quan ñeán hôïp doàng ñöôïc ghi nhaän töông öùng vôùi phaàn coâng vieäc ñaõ hoaøn thaønh do coâng ty töï xaùc ñònh.</t>
  </si>
  <si>
    <t>+ Ñoái vôùi caùc hôïp ñoàng xaây döïng quy dònh nhaø thaàu ñöôïc thanh toaùn theo giaù trò khoái löôïng thöïc hieän, doanh thu lieân quan ñeán hôïp doàng ñöôïc ghi nhaän töông öùng vôùi phaàn coâng vieäc ñaõ hoaøn thaønh do khaùch haøng xaùc nhaän trong kyø vaø döôïc phaûn aùnh treân hoaù ñôn ñaõ laäp.</t>
  </si>
  <si>
    <t>Khi keát quaû hôïp ñoàng khoâng theå öôùc tính moät caùch ñaùng tin caäy</t>
  </si>
  <si>
    <t>+ Doanh thu chæ ñöôïc ghi nhaän töông ñöông vôùi chi phí cuûa hôïp ñoàng ñaõ phaùt sinh maø vieïc hoaøn traû laø töông ñoái chaéc chaén.</t>
  </si>
  <si>
    <t>+ Cheânh leäch giöõa doanh thu luyõ keá cuûa hôïp ñoàng xaây döïng ñaõ ghi nhaän vaø khoaûn tieàn luyõ keá ghi treân hoaù ñôn thanh toaùn theo tieán ñoä keá hoaïch cuûa hôïp ñoàng ñöôïc ghi nhaän laø khoaûn phaûi thu hoaëc phaûi traû theo tieán ñoä keá hoaïch cuûa hôïp ñoàng xaây döïng.</t>
  </si>
  <si>
    <t>13.</t>
  </si>
  <si>
    <t>Nguyeân taéc vaø phöông phaùp ghi nhaän chi phí thueá thu nhaäp doanh nghieäp hieän haønh</t>
  </si>
  <si>
    <t>Coâng Ty coù nghóa vuï noäp thueá thu nhaäp doanh nghieäp vôùi thueá suaát thueá laø 28% treân thu nhaäp chòu thueá. Naêm 2006, Coâng Ty tieáp tuïc ñöôïc mieãn giaûm 100% thueá TNDN theo quy ñònh veà chuyeån ñoåi Doanh nghieäp Nhaø nöôùc thaønh coâng ty coå phaàn, keå töø naêm 2007 ñöôïc mieãn giaûm tieáp 50%. Ngaøy 22/12/2006 Coâng Ty coù coå phieáu ñöôïc nieâm yeát laàn ñaàu taïi Trung taâm giao dòch chöùng khoaùn neân theo qui ñònh veà öu ñaõi thueá TNDN ñoài vôùi toå chöùc nieâm yeát chöùng khoaùn ñöôïc mieãn giaûm tieáp 50% thueá TNDN phaûi noäp trong 2 naêm keå töø khi thöïc hieän nieâm yeát tính töø naêm 2007.</t>
  </si>
  <si>
    <t xml:space="preserve">V. </t>
  </si>
  <si>
    <t>Thoâng tin boå sung cho caùc khoaûn muïc trình baøy trong Baûng Caân Ñoái Keá Toaùn</t>
  </si>
  <si>
    <t>Tieàn vaø caùc khoaûn töông ñöông tieàn</t>
  </si>
  <si>
    <t>31/12/2006</t>
  </si>
  <si>
    <t xml:space="preserve">- Tieàn maët </t>
  </si>
  <si>
    <t xml:space="preserve">- Tieàn göûi ngaân haøng </t>
  </si>
  <si>
    <t>+ VND</t>
  </si>
  <si>
    <t>+ USD</t>
  </si>
  <si>
    <t xml:space="preserve">Coäng </t>
  </si>
  <si>
    <t>Phaûi thu khaùch haøng vaø traû tröôùc cho ngöôøi baùn</t>
  </si>
  <si>
    <t>- Phaûi thu khaùch haøng</t>
  </si>
  <si>
    <t xml:space="preserve">- Traû tröôùc cho ngöôøi baùn </t>
  </si>
  <si>
    <t>- Caùc khoaûn phaûi thu khaùc</t>
  </si>
  <si>
    <t>4.</t>
  </si>
  <si>
    <t xml:space="preserve">Haøng toàn kho </t>
  </si>
  <si>
    <t xml:space="preserve">- Nguyeân lieäu, vaät lieäu </t>
  </si>
  <si>
    <t>- Coâng cuï, duïng cuï (*)</t>
  </si>
  <si>
    <t>- Chi phí saûn xuaát kinh doanh dôû dang (**)</t>
  </si>
  <si>
    <t xml:space="preserve">- Thaønh phaåm </t>
  </si>
  <si>
    <t>- Haøng hoùa</t>
  </si>
  <si>
    <t>Coäng giaù goác haøng toàn kho</t>
  </si>
  <si>
    <t>(*) Coâng cuï, duïng cuï:</t>
  </si>
  <si>
    <t>- Coâng cuï duïng cuï:</t>
  </si>
  <si>
    <t>- Thieát bò, duïng cuï ñeå laép raùp Nhaø maùy Thònh Phuù</t>
  </si>
  <si>
    <t>(**) Chi phí saûn xuaát kinh doanh dôû dang:</t>
  </si>
  <si>
    <t>- Coâng trình xaây döïng</t>
  </si>
  <si>
    <t>- Saûn phaåm PVC+HDPE</t>
  </si>
  <si>
    <t>- Saûn phaåm dieâm</t>
  </si>
  <si>
    <t>- Saûn phaåm phuï kieän</t>
  </si>
  <si>
    <t>- Saûn phaåm tuùi xoáp</t>
  </si>
  <si>
    <t>Caùc khoaûn thueá phaûi thu</t>
  </si>
  <si>
    <t>- Thueá giaù trò gia taêng coøn ñöôïc khaáu tröø</t>
  </si>
  <si>
    <t>- Thueá thu nhaäp doanh nghieäp</t>
  </si>
  <si>
    <t xml:space="preserve">Taêng, giaûm taøi saûn coá ñònh höõu hình  </t>
  </si>
  <si>
    <t xml:space="preserve">Khoaûn muïc </t>
  </si>
  <si>
    <t>Nhaø xöôûng,             vaät kieán truùc</t>
  </si>
  <si>
    <t>Maùy moùc                thieát bò</t>
  </si>
  <si>
    <t>Phöông tieän        vaän taûi</t>
  </si>
  <si>
    <t>Thieát bò             quaûn lyù</t>
  </si>
  <si>
    <t>Toång Coäng</t>
  </si>
  <si>
    <t xml:space="preserve">Nguyeân giaù TSCÑ höõu hình </t>
  </si>
  <si>
    <t>Soá dö ñaàu naêm</t>
  </si>
  <si>
    <t>- Mua trong naêm</t>
  </si>
  <si>
    <t>- Mua laïi TSCÑ thueâ TC</t>
  </si>
  <si>
    <t>- Thanh lyù</t>
  </si>
  <si>
    <t>Soá dö cuoái naêm</t>
  </si>
  <si>
    <t>Giaù trò hao moøn luõy keá</t>
  </si>
  <si>
    <t>- Khaáu hao trong naêm</t>
  </si>
  <si>
    <t>- Taêng khaùc</t>
  </si>
  <si>
    <t>Giaù trò coøn laïi cuûa TSCÑ höõu hình</t>
  </si>
  <si>
    <t>Taïi ngaøy ñaàu naêm</t>
  </si>
  <si>
    <t>Taïi ngaøy cuoái naêm</t>
  </si>
  <si>
    <t xml:space="preserve">* Nguyeân giaù TSCÑ cuoái kyø ñaõ khaáu hao heát nhöng vaãn coøn söû duïng:  </t>
  </si>
  <si>
    <t xml:space="preserve">* Nguyeân giaù TSCÑ cuoái kyø duøng theá chaáp, caàm coá caùc khoaûn vay laø:  </t>
  </si>
  <si>
    <t xml:space="preserve">Tình hình taêng giaûm taøi saûn coá ñònh thueâ taøi chính </t>
  </si>
  <si>
    <t>Maùy moùc         thieát bò</t>
  </si>
  <si>
    <t xml:space="preserve"> Nguyeân giaù TSCÑ thueâ taøi chính</t>
  </si>
  <si>
    <t xml:space="preserve">- Mua laïi taøi saûn thueâ </t>
  </si>
  <si>
    <t xml:space="preserve"> Giaù trò hao moøn luõy keá</t>
  </si>
  <si>
    <t xml:space="preserve"> Giaù trò coøn laïi cuûa TSCÑ thueâ taøi chính</t>
  </si>
  <si>
    <t>14.</t>
  </si>
  <si>
    <t>Chi phí traû tröôùc daøi haïn</t>
  </si>
  <si>
    <t>- Maùy vi tính +baøn gheá nhaø aên</t>
  </si>
  <si>
    <t>- Chi phí söûa chöõa haøng raøo vaø phaân xöôûng</t>
  </si>
  <si>
    <t>- Khuoân daäp voøng nhieät</t>
  </si>
  <si>
    <t>- Söûa chöûa vaên phoøng ñaïi dieän</t>
  </si>
  <si>
    <t>- Chi phí laép ñaët Xí nghieäp bao bì</t>
  </si>
  <si>
    <t>15.</t>
  </si>
  <si>
    <t>Vay vaø nôï ngaén haïn</t>
  </si>
  <si>
    <t>- Vay ngaén haïn</t>
  </si>
  <si>
    <t>+ Ngaân haøng Coâng Thöông- KCN (*)</t>
  </si>
  <si>
    <t xml:space="preserve">+ Ngaân haøng Ñaàu Tö vaø Phaùt Trieån Long Bình Taân </t>
  </si>
  <si>
    <t>+ Ngaân haøng Sacombank</t>
  </si>
  <si>
    <t>+ Ngaân haøng UOB CN TP</t>
  </si>
  <si>
    <t>+ Caùn boä coâng nhaân vieân (laõi suaát 1%/thaùng)</t>
  </si>
  <si>
    <t>- Nôï daøi haïn ñeán haïn traû</t>
  </si>
  <si>
    <t>+ Ngaân haøng Coâng Thöông- KCN Bieân Hoaø</t>
  </si>
  <si>
    <t>+ Quyõ Hoã trôï phaùt trieån - CN Ñoàng Nai</t>
  </si>
  <si>
    <t>+ Coâng ty cho thueâ taøi chính II - CN Bình Döông</t>
  </si>
  <si>
    <t>16.</t>
  </si>
  <si>
    <t>Thueá vaø caùc khoaûn phaûi noäp Nhaø nöôùc</t>
  </si>
  <si>
    <t>- Thueá giaù trò gia taêng</t>
  </si>
  <si>
    <t>- Thueá TNDN</t>
  </si>
  <si>
    <t xml:space="preserve">- Thueá moân baøi </t>
  </si>
  <si>
    <t xml:space="preserve">- Tieàn thueâ ñaát </t>
  </si>
  <si>
    <t xml:space="preserve">- Thueá TNCN </t>
  </si>
  <si>
    <t>17.</t>
  </si>
  <si>
    <t>Chi phí phaûi traû</t>
  </si>
  <si>
    <t>- Quyõ trôï caáp maát vieäc laøm</t>
  </si>
  <si>
    <t>- Phaûi traû tieàn nöôùc T6/2007</t>
  </si>
  <si>
    <t>18.</t>
  </si>
  <si>
    <t>Caùc khoaûn phaûi traû, phaûi noäp ngaén haïn khaùc</t>
  </si>
  <si>
    <t>- Kinh phí coâng ñoaøn</t>
  </si>
  <si>
    <t>- Baûo hieåm xaõ hoäi</t>
  </si>
  <si>
    <t xml:space="preserve">- Baûo hieåm y teá </t>
  </si>
  <si>
    <t>- Toång coâng ty Nhöïa Vieät Nam</t>
  </si>
  <si>
    <t>- CBCNV coâng ty Nhöïa Ñoàng Nai</t>
  </si>
  <si>
    <t>- Nguyeãn Nhôn Nguyeân</t>
  </si>
  <si>
    <t>- Dieäp Baûo Caùnh</t>
  </si>
  <si>
    <t>- Hoà Xuaân Haïnh</t>
  </si>
  <si>
    <t>- Nguyeãn Vaên Chinh</t>
  </si>
  <si>
    <t>- Traàn Höõu Chuyeàn</t>
  </si>
  <si>
    <t>- Lin Rui - Kun</t>
  </si>
  <si>
    <t>- Coå töùc phaûi traû cho coå ñoâng töø laõi 2006</t>
  </si>
  <si>
    <t>- Taïm öùng</t>
  </si>
  <si>
    <t>- Phaûi thu khaùc</t>
  </si>
  <si>
    <t>+ Tieàn thi haønh aùn</t>
  </si>
  <si>
    <t>+ Traû tieàn coå phieáu</t>
  </si>
  <si>
    <t>20. Vay vaø nôï daøi haïn</t>
  </si>
  <si>
    <t>- Vay daøi haïn</t>
  </si>
  <si>
    <t>+ Ngaân haøng Coâng Thöông - KCN Bieân Hoaø (*)</t>
  </si>
  <si>
    <t>+ NH Techcombank</t>
  </si>
  <si>
    <t xml:space="preserve">- Nôï daøi haïn </t>
  </si>
  <si>
    <t>+ Coâng ty thueâ taøi chính II - CN Bình Döông(*)</t>
  </si>
  <si>
    <t>(*)  Theo hôïp ñoàng tín duïng soá 01.20.10.06/HÑTD, ñôn vò ñöôïc caáp haïn möùc tín duïng 4.000.000.000 VNÑ vôùi thôøi haïn vay 60 thaùng töø ngaøy giaûi ngaân deå nhaäp khaåu maùy moùc thieát bò, xaây döïng nhaø xöôûng saûn xuaát tuùi xoáp PE. Laõi suaát cho vay baèng laõi suaát tieát kieäm 12 thaùng cho VNÑ traû laõi coäng bieân ñoä laõi suaát 4.5%/naêm. Taøi saûn ñaûm baûo cho khoaûn vay laø taøi saûn hình thaønh töø voán vay, nhaø xöôûng môùi xaây döïng vaø thieát bò phuï trôï trò giaù 8.194.875.000 ñoàng</t>
  </si>
  <si>
    <t>22.</t>
  </si>
  <si>
    <t>Voán chuû sôû höõu</t>
  </si>
  <si>
    <t>a-</t>
  </si>
  <si>
    <t xml:space="preserve">Baûng ñoái chieáu bieán ñoäng voán chuû sôû höõu </t>
  </si>
  <si>
    <t>Khoaûn muïc</t>
  </si>
  <si>
    <t>Voán goùp</t>
  </si>
  <si>
    <t>Thaëng dö voán       coå phaàn</t>
  </si>
  <si>
    <t>Quyõ ñaàu tö        phaùt trieån</t>
  </si>
  <si>
    <t>Quyõ döï phoøng      taøi chính</t>
  </si>
  <si>
    <t>Laõi sau thueá chöa phaân phoái</t>
  </si>
  <si>
    <t xml:space="preserve">Soá dö ñaàu naêm tröôùc </t>
  </si>
  <si>
    <t>- Taêng voán trong naêm tröôùc</t>
  </si>
  <si>
    <t>- Laõi trong naêm 2004</t>
  </si>
  <si>
    <t>- Chia laõi naêm 2006</t>
  </si>
  <si>
    <t>- Giaûm khaùc</t>
  </si>
  <si>
    <t>Soá dö cuoái naêm tröôùc.                     Soá dö ñaàu naêm nay</t>
  </si>
  <si>
    <t>- Taêng voán trong naêm nay</t>
  </si>
  <si>
    <t>- Laõi trong naêm nay</t>
  </si>
  <si>
    <t>-Trích quyõ töø laõi naêm 2005</t>
  </si>
  <si>
    <t>-Trích quyõ töø laõi naêm 2006</t>
  </si>
  <si>
    <t>- Chia coå töùc töø laõi naêm 2005</t>
  </si>
  <si>
    <t>- Chia coå töùc töø laõi naêm 2006</t>
  </si>
  <si>
    <t>Soá dö cuoái naêm nay</t>
  </si>
  <si>
    <t>b-</t>
  </si>
  <si>
    <t xml:space="preserve">Chi tieát voán ñaàu tö cuûa chuû sôûõ höõu </t>
  </si>
  <si>
    <t xml:space="preserve">Voán goùp cuûa caùc coå ñoâng </t>
  </si>
  <si>
    <t>c-</t>
  </si>
  <si>
    <t>Caùc giao dòch veà voán vôùi caùc chuû sôû höõu vaø phaân phoái coå töùc, chia lôïi nhuaän</t>
  </si>
  <si>
    <t>Naêm 2006</t>
  </si>
  <si>
    <t xml:space="preserve">- Voán ñaàu tö cuûa chuû sôû höõu </t>
  </si>
  <si>
    <t>+ Voán goùp ñaàu naêm</t>
  </si>
  <si>
    <t>+ Voán goùp taêng trong naêm (*)</t>
  </si>
  <si>
    <t>+ Voán goùp cuoái naêm</t>
  </si>
  <si>
    <t>- Coå töùc ñaõ chia</t>
  </si>
  <si>
    <t>Caùc giao dòch veà voán vôùi caùc chuû sôû höõu vaø phaân phoái coå töùc, chia lôïi nhuaän (tieáp theo):</t>
  </si>
  <si>
    <t>d-</t>
  </si>
  <si>
    <t>Coå töùc ñaõ coâng boá sau ngaøy keát thuùc kyø keá toaùn naêm treân coå phieáu phoå thoâng:</t>
  </si>
  <si>
    <t xml:space="preserve">ñ- </t>
  </si>
  <si>
    <t>Coå phieáu:</t>
  </si>
  <si>
    <t>- Soá löôïng coå phieáu ñaêng kyù phaùt haønh:</t>
  </si>
  <si>
    <t>- Soá löôïng coå phieáu ñaõ baùn ra coâng chuùng</t>
  </si>
  <si>
    <t>- Coå phieáu phoå thoâng</t>
  </si>
  <si>
    <t>- Coå phieáu öu ñaõi</t>
  </si>
  <si>
    <t>- Soá löôïng coå phieáu ñöôïc mua laïi</t>
  </si>
  <si>
    <t>- Soá löôïng coå phieáu ñang löu haønh:</t>
  </si>
  <si>
    <t>*Meänh giaù coå phieáu ñang löu haønh:</t>
  </si>
  <si>
    <t>e-</t>
  </si>
  <si>
    <t>Caùc quyõ cuûa doanh nghieäp:</t>
  </si>
  <si>
    <r>
      <t xml:space="preserve">* </t>
    </r>
    <r>
      <rPr>
        <sz val="10"/>
        <rFont val="VNI-Helve-Condense"/>
        <family val="0"/>
      </rPr>
      <t>Muïc ñích trích laäp caùc quyõ:</t>
    </r>
  </si>
  <si>
    <t xml:space="preserve">- Quyõ ñaàu tö phaùt trieån: Ñaàu tö maùy moùc trang thieát bò, boå sung voán cho coâng ty khi gaëp khoù khaên trong huy ñoâng voán vaø caàn ñoåi môùi maùy moùc thieát bò. </t>
  </si>
  <si>
    <t>- Quó döï phoøng taøi chính ñöôïc duøng ñeå: Buø ñaép nhöõng toån thaát, thieät haïi veà taøi saûn, coâng nôï khoâng ñoøi ñöôïc xaûy ra trong quaù trình kinh doanh vaø nhöõng khoaûn loã cuûa Coâng ty theo Quyeát ñònh cuûa Hoäi ñoàng quaûn trò.</t>
  </si>
  <si>
    <t>VI.</t>
  </si>
  <si>
    <t>Thoâng tin boå sung cho caùc khoaûn muïc trình baøy trong Baùo Caùo Keát Quaû Hoaït Ñoäng Kinh Doanh</t>
  </si>
  <si>
    <t xml:space="preserve">25. </t>
  </si>
  <si>
    <t>Toång doanh thu baùn haøng vaø cung caáp dòch vuï (maõ soá 01)</t>
  </si>
  <si>
    <t xml:space="preserve">- Doanh thu baùn haøng </t>
  </si>
  <si>
    <t>- Doanh thu xaây döïng</t>
  </si>
  <si>
    <t>- Doanh thu cung caáp dòch vuï</t>
  </si>
  <si>
    <t xml:space="preserve">26. </t>
  </si>
  <si>
    <t>- Hoùa ñôn (ñieàu chænh)</t>
  </si>
  <si>
    <t>- Haøng baùn bò traû laïi</t>
  </si>
  <si>
    <t xml:space="preserve">27. </t>
  </si>
  <si>
    <t xml:space="preserve">Doanh thu thuaàn veà baùn haøng vaø cung caáp dòch vu </t>
  </si>
  <si>
    <t>- Doanh thuaàn trao ñoåi saûn phaåm haøng hoaù</t>
  </si>
  <si>
    <t>- Doanh thuaàn trao ñoåi dòch vuï</t>
  </si>
  <si>
    <t xml:space="preserve">28. </t>
  </si>
  <si>
    <t>- Giaù voán haøng hoùa ñaõ cung caáp</t>
  </si>
  <si>
    <t>- Giaù voán thaønh phaåm ñaõ baùn</t>
  </si>
  <si>
    <t>- Giaù voán vaät tö ñaõ cung caáp</t>
  </si>
  <si>
    <t>- Giaù voán dòch vuï ñaõ cung caáp</t>
  </si>
  <si>
    <t>29.</t>
  </si>
  <si>
    <t>- Laõi tieàn göûi, cho vay</t>
  </si>
  <si>
    <t>- Laõi cheânh leâïch tyû giaù chöa thöïc hieän</t>
  </si>
  <si>
    <t>30.</t>
  </si>
  <si>
    <t>- Laõi tieàn vay</t>
  </si>
  <si>
    <t>- Loã cheânh leäch tyû giaù ñaõ thöïc hieän</t>
  </si>
  <si>
    <t>- Loã cheânh leäch tyû giaù chöa thöïc hieän</t>
  </si>
  <si>
    <t>31.</t>
  </si>
  <si>
    <t>Chi phí thueá TNDN hieän haønh</t>
  </si>
  <si>
    <t>- Caùc khoaûn ñieàu chænh taêng thu nhaäp keá toaùn ñeå xaùc ñònh thu nhaäp chòu thueá.</t>
  </si>
  <si>
    <t>+ Chi phí laõi tieàn vay vöôït möùc khoáng cheá</t>
  </si>
  <si>
    <t>+ Chi phí khoâng coù hoaù ñôn chöùng töø theo quy ñònh</t>
  </si>
  <si>
    <t>+ Caùc khoaûn thueá bò truy thu</t>
  </si>
  <si>
    <t>+ Loå cheânh leäch tyû giaù hoái ñoaùi</t>
  </si>
  <si>
    <t>+ Phuï caáp ban kieåm soaùt</t>
  </si>
  <si>
    <t xml:space="preserve">- Toång thu nhaäp chòu thueá </t>
  </si>
  <si>
    <t>+ Toång chi phí thueá TNDN hieän haønh</t>
  </si>
  <si>
    <t>+ Chi phí thueá TNDN ñöôïc mieãn giaûm</t>
  </si>
  <si>
    <t>- Chi phí thueá TNDN phaûi noäp</t>
  </si>
  <si>
    <t xml:space="preserve">- Lôïi nhuaän sau thueá TNDN </t>
  </si>
  <si>
    <t>32.</t>
  </si>
  <si>
    <t>Laõi cô baûn treân coå phieáu</t>
  </si>
  <si>
    <t>Lôïi nhuaän keá toaùn sau thueá TNDN</t>
  </si>
  <si>
    <t>Lôïi nhuaän phaân boå cho coå ñoâng sôû höõu coå phieáu phoå thoâng</t>
  </si>
  <si>
    <t>Coå phieáu phoå thoâng ñang löu haønh bình quaân trong naêm</t>
  </si>
  <si>
    <t>Laõi cô baûn treân coå phieáu ñöôïc tính baèng caùch chia lôïi nhuaän thuaàn phaân boå cho coå ñoâng sôû höõu coå phieáu phoå thoâng cuûa Coâng Ty cho soá löôïng bình quaân gia quyeàn cuûa soá coå phieáu phoå thoâng ñang löu haønh trong naêm.</t>
  </si>
  <si>
    <t xml:space="preserve">33. </t>
  </si>
  <si>
    <t>Chi phí saûn xuaát kinh doanh theo yeáu toá</t>
  </si>
  <si>
    <t>- Chi phí nguyeân lieäu, vaät lieäu</t>
  </si>
  <si>
    <t>- Chi phí nhaân coâng</t>
  </si>
  <si>
    <t>+ Löông</t>
  </si>
  <si>
    <t>+ BHXH, BHYT, KPCÑ</t>
  </si>
  <si>
    <t>- Chi phí khaáu hao</t>
  </si>
  <si>
    <t xml:space="preserve">- Chi phí dòch vuï mua ngoaøi </t>
  </si>
  <si>
    <t xml:space="preserve">- Chi phí khaùc baèng tieàn </t>
  </si>
  <si>
    <t>VIII.</t>
  </si>
  <si>
    <t>Nhöõng thoâng tin khaùc</t>
  </si>
  <si>
    <t>Ngaøy 20 thaùng 07 naêm 2007</t>
  </si>
  <si>
    <t>Keá toaùn tröôûng</t>
  </si>
  <si>
    <t>Maãu soá B03- DN</t>
  </si>
  <si>
    <t xml:space="preserve">BAÙO CAÙO LÖU CHUYEÅN TIEÀN TEÄ  </t>
  </si>
  <si>
    <t>01</t>
  </si>
  <si>
    <t>03</t>
  </si>
  <si>
    <t>10</t>
  </si>
  <si>
    <t>Löu chuyeån tieàn thuaàn töø hoaït ñoäng taøi chính</t>
  </si>
  <si>
    <t>40</t>
  </si>
  <si>
    <t xml:space="preserve">                            Keá toaùn tröôûng</t>
  </si>
  <si>
    <t>6,585.05</t>
  </si>
  <si>
    <t>Maãu soá B02- DN</t>
  </si>
  <si>
    <t xml:space="preserve">BAÙO CAÙO KEÁT QUAÛ HOAÏT ÑOÄNG KINH DOANH </t>
  </si>
  <si>
    <t xml:space="preserve">CHÆ TIEÂU </t>
  </si>
  <si>
    <t>1- Doanh thu baùn haøng vaø cung caáp dòch vuï</t>
  </si>
  <si>
    <t>2- Caùc khoaûn giaûm tröø</t>
  </si>
  <si>
    <t>3- Doanh thu thuaàn veà baùn haøng vaø cung caáp dòch vuï</t>
  </si>
  <si>
    <t>24.1</t>
  </si>
  <si>
    <t>4- Giaù voán haøng baùn</t>
  </si>
  <si>
    <t xml:space="preserve">5- Lôïi nhuaän goäp veà baùn haøng vaø cung caáp dòch vuï </t>
  </si>
  <si>
    <t>6- Doanh thu hoaït ñoäng taøi chính</t>
  </si>
  <si>
    <t>24.2</t>
  </si>
  <si>
    <t>7- Chi phí taøi chính</t>
  </si>
  <si>
    <t>Trong ñoù: Laõi vay phaûi traû</t>
  </si>
  <si>
    <t>8- Chi phí baùn haøng</t>
  </si>
  <si>
    <t>9- Chi phí quaûn lyù doanh nghieäp</t>
  </si>
  <si>
    <t xml:space="preserve">10- Lôïi nhuaän thuaàn töø hoaït ñoäng kinh doanh </t>
  </si>
  <si>
    <t>11- Thu nhaäp khaùc</t>
  </si>
  <si>
    <t>12- Chi phí khaùc</t>
  </si>
  <si>
    <t>13- Lôïi nhuaän khaùc (40=31-32)</t>
  </si>
  <si>
    <t>14- Toång lôïi nhuaän keá toaùn tröôùc thueá (50=30+40)</t>
  </si>
  <si>
    <t>15- Chi phí thueá TNDN hieän haønh</t>
  </si>
  <si>
    <t>16- Chi phí thueá TNDN hoaõn laïi</t>
  </si>
  <si>
    <t xml:space="preserve">17- Lôïi nhuaän sau thueá (60=50-51-52) </t>
  </si>
  <si>
    <t>18- Laõi cô baûn treân coå phieáu</t>
  </si>
  <si>
    <t>Ngöôøi Laäp bieåu                               Keá toaùn tröôûng</t>
  </si>
  <si>
    <t>Quùi 2/Naêm 2007</t>
  </si>
  <si>
    <t>Quí 2</t>
  </si>
  <si>
    <t>Luõy keá töø ñaàu naêm ñeán cuoái quyù naøy</t>
  </si>
  <si>
    <t>Naêm nay</t>
  </si>
  <si>
    <t>Naêm tröôùc</t>
  </si>
  <si>
    <t>(Theo phöông phaùp tröïc tieáp)</t>
  </si>
  <si>
    <t>Quyù 2/2007</t>
  </si>
  <si>
    <t>I Löu chuyeån tieàn töø hoaït ñoäng saûn xuaát kinh doanh</t>
  </si>
  <si>
    <t>2 Tieàn chi traû cho ngöôøi cung caáp haøng hoùa vaø dòch vuï</t>
  </si>
  <si>
    <t>3 Tieàn chi traû cho ngöôøi lao ñoäng</t>
  </si>
  <si>
    <t>1 Tieàn thu töø baùn haøng, cung caáp dòch vuï vaø doanh thu khaùc</t>
  </si>
  <si>
    <t>4 Tieàn chi traû laõi vay</t>
  </si>
  <si>
    <t>5 Tieàn chi noäp thueá thu nhaäp doanh nghieäp</t>
  </si>
  <si>
    <t>6 Tieàn thu khaùc töø hoaït ñoäng kinh doanh</t>
  </si>
  <si>
    <t>7 Tieàn chi khaùc cho hoaït ñoäng kinh doanh</t>
  </si>
  <si>
    <t>Löu chuyeån tieàn töø hoaït ñoäng saûn xuaát kinh doanh</t>
  </si>
  <si>
    <t>Löu chuyeån tieàn töø hoaït ñoäng ñaàu tö</t>
  </si>
  <si>
    <t>II Löu chuyeån tieàn töø hoaït ñoäng ñaàu tö</t>
  </si>
  <si>
    <t>1 Tieàn chi ñeå mua saém, xaây döïng TSCÑ vaø caùc TS daøi haïn khaùc</t>
  </si>
  <si>
    <t>2 Tieàn thu töø thanh lyù, nhöôïng baùn TSCÑ vaø caùc TS daøi haïn khaùc</t>
  </si>
  <si>
    <t>3 Tieàn chi cho vay, mua caùc coâng cuï nôï cuûa ñôn vò khaùc</t>
  </si>
  <si>
    <t>4 Tieàn chi cho vay, baùn laïi caùc coâng cuï nôï cuûa ñôn vò khaùc</t>
  </si>
  <si>
    <t>5 Chi tieàn goùp voán vaøo caùc ñôn vò khaùc</t>
  </si>
  <si>
    <t>6 Tieàn thu hoài ñaàu tö goùp voán vaøo caùc ñôn vò khaùc</t>
  </si>
  <si>
    <t>7 Tieàn thu laõi cho vay, coå töùc vaø lôïi nhuaän ñöôïc chia</t>
  </si>
  <si>
    <t>III Löu chuyeån tieàn töø hoaït ñoäng taøi chính</t>
  </si>
  <si>
    <t>1 Tieàn thu töø phaùt haønh coå phieáu, nhaän voán goùp cuûa chuû sôû höõu</t>
  </si>
  <si>
    <t>2 Tieàn chi traû voán goùp cho caùc chuû sôû höõu, mua laïi coå phieáu</t>
  </si>
  <si>
    <t>3 Tieàn vay ngaén haïn, daøi haïn nhaän ñöôïc</t>
  </si>
  <si>
    <t>4 Tieàn chi traû nôï goác vay</t>
  </si>
  <si>
    <t>5 Tieàn chi traû nôï thueâ taøi chính</t>
  </si>
  <si>
    <t>6 Coå töùc, lôïi nhuaän ñaõ traû cho chuû sôû höõu</t>
  </si>
  <si>
    <t>IV Löu chuyeån tieàn thuaàn trong kì</t>
  </si>
  <si>
    <t>V Tieàn tieàn toàn ñaàu kì</t>
  </si>
  <si>
    <t>Ñôn vò tính : VNÑ</t>
  </si>
  <si>
    <t>Tiền vaø töông ñöông tieàn cuoái kyø</t>
  </si>
  <si>
    <t>COÂNG TY COÅ PHAÀN NHÖÏA - XAÂY DÖÏNG  ÑOÀNG NAI</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</si>
</sst>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_(* \(#,##0.00\);_(* &quot;-&quot;_);_(@_)"/>
    <numFmt numFmtId="166" formatCode="_(* #,##0.0_);_(* \(#,##0.0\);_(* &quot;-&quot;??_);_(@_)"/>
  </numFmts>
  <fonts count="32">
    <font>
      <sz val="10"/>
      <name val="Arial"/>
      <family val="0"/>
    </font>
    <font>
      <sz val="12"/>
      <name val="VNI-Times"/>
      <family val="0"/>
    </font>
    <font>
      <b/>
      <i/>
      <u val="single"/>
      <sz val="14"/>
      <name val="VNI-Times"/>
      <family val="0"/>
    </font>
    <font>
      <sz val="14"/>
      <name val="VNI-Times"/>
      <family val="0"/>
    </font>
    <font>
      <b/>
      <sz val="14"/>
      <name val="VNI-Times"/>
      <family val="0"/>
    </font>
    <font>
      <b/>
      <sz val="12"/>
      <name val="VNI-Times"/>
      <family val="0"/>
    </font>
    <font>
      <sz val="8"/>
      <name val="Arial"/>
      <family val="0"/>
    </font>
    <font>
      <b/>
      <sz val="16"/>
      <name val="VNI-Times"/>
      <family val="0"/>
    </font>
    <font>
      <sz val="13"/>
      <name val="VNI-Times"/>
      <family val="0"/>
    </font>
    <font>
      <b/>
      <sz val="13"/>
      <name val="VNI-Times"/>
      <family val="0"/>
    </font>
    <font>
      <b/>
      <sz val="10"/>
      <name val="VNI-Helve-Condense"/>
      <family val="0"/>
    </font>
    <font>
      <sz val="10"/>
      <name val="VNI-Helve-Condense"/>
      <family val="0"/>
    </font>
    <font>
      <b/>
      <sz val="13"/>
      <name val="VNI-Helve-Condense"/>
      <family val="0"/>
    </font>
    <font>
      <sz val="10"/>
      <name val="MS Sans Serif"/>
      <family val="0"/>
    </font>
    <font>
      <i/>
      <sz val="10"/>
      <name val="VNI-Helve-Condense"/>
      <family val="0"/>
    </font>
    <font>
      <b/>
      <i/>
      <sz val="10"/>
      <name val="VNI-Helve-Condense"/>
      <family val="0"/>
    </font>
    <font>
      <sz val="10"/>
      <color indexed="10"/>
      <name val="VNI-Helve-Condense"/>
      <family val="0"/>
    </font>
    <font>
      <sz val="10"/>
      <name val="VNI-Times"/>
      <family val="0"/>
    </font>
    <font>
      <b/>
      <sz val="10"/>
      <color indexed="10"/>
      <name val="VNI-Helve-Condense"/>
      <family val="0"/>
    </font>
    <font>
      <sz val="10"/>
      <color indexed="9"/>
      <name val="VNI-Helve-Condense"/>
      <family val="0"/>
    </font>
    <font>
      <i/>
      <sz val="10"/>
      <color indexed="9"/>
      <name val="VNI-Helve-Condense"/>
      <family val="0"/>
    </font>
    <font>
      <b/>
      <i/>
      <sz val="10"/>
      <name val="VNI-Times"/>
      <family val="0"/>
    </font>
    <font>
      <i/>
      <sz val="10"/>
      <name val="VNI-Times"/>
      <family val="0"/>
    </font>
    <font>
      <sz val="11"/>
      <name val="VNI-Times"/>
      <family val="0"/>
    </font>
    <font>
      <b/>
      <sz val="10"/>
      <color indexed="8"/>
      <name val="VNI-Helve-Condense"/>
      <family val="0"/>
    </font>
    <font>
      <sz val="10"/>
      <color indexed="8"/>
      <name val="vni-helve-condense"/>
      <family val="0"/>
    </font>
    <font>
      <u val="single"/>
      <sz val="10"/>
      <color indexed="12"/>
      <name val="Arial"/>
      <family val="0"/>
    </font>
    <font>
      <u val="single"/>
      <sz val="10"/>
      <color indexed="36"/>
      <name val="Arial"/>
      <family val="0"/>
    </font>
    <font>
      <b/>
      <sz val="9"/>
      <name val="VNI-Helve-Condense"/>
      <family val="0"/>
    </font>
    <font>
      <sz val="9"/>
      <name val="VNI-Helve-Condense"/>
      <family val="0"/>
    </font>
    <font>
      <i/>
      <sz val="9"/>
      <name val="VNI-Helve-Condense"/>
      <family val="0"/>
    </font>
    <font>
      <i/>
      <sz val="12"/>
      <name val="VNI-Times"/>
      <family val="0"/>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64">
    <border>
      <left/>
      <right/>
      <top/>
      <bottom/>
      <diagonal/>
    </border>
    <border>
      <left style="thin"/>
      <right style="thin"/>
      <top style="thin"/>
      <bottom style="thin"/>
    </border>
    <border>
      <left style="thin"/>
      <right style="thin"/>
      <top style="thin"/>
      <bottom style="dotted"/>
    </border>
    <border>
      <left style="thin"/>
      <right style="thin"/>
      <top>
        <color indexed="63"/>
      </top>
      <bottom style="hair"/>
    </border>
    <border>
      <left style="thin"/>
      <right style="thin"/>
      <top style="dotted"/>
      <bottom style="dotted"/>
    </border>
    <border>
      <left style="thin"/>
      <right style="thin"/>
      <top style="hair"/>
      <bottom style="hair"/>
    </border>
    <border>
      <left style="thin"/>
      <right style="thin"/>
      <top style="dotted"/>
      <bottom style="thin"/>
    </border>
    <border>
      <left style="thin"/>
      <right style="thin"/>
      <top style="hair"/>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color indexed="63"/>
      </right>
      <top style="hair"/>
      <bottom style="double"/>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double"/>
      <bottom>
        <color indexed="63"/>
      </bottom>
    </border>
    <border>
      <left style="hair"/>
      <right style="hair"/>
      <top style="hair"/>
      <bottom style="hair"/>
    </border>
    <border>
      <left>
        <color indexed="63"/>
      </left>
      <right style="hair"/>
      <top style="hair"/>
      <bottom style="hair"/>
    </border>
    <border>
      <left style="medium"/>
      <right style="hair"/>
      <top style="medium"/>
      <bottom style="hair"/>
    </border>
    <border>
      <left style="hair"/>
      <right style="hair"/>
      <top style="medium"/>
      <bottom style="hair"/>
    </border>
    <border>
      <left style="medium"/>
      <right>
        <color indexed="63"/>
      </right>
      <top style="hair"/>
      <bottom style="hair"/>
    </border>
    <border>
      <left style="hair"/>
      <right style="medium"/>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style="hair"/>
    </border>
    <border>
      <left style="hair"/>
      <right style="hair"/>
      <top>
        <color indexed="63"/>
      </top>
      <bottom style="hair"/>
    </border>
    <border>
      <left style="medium"/>
      <right style="hair"/>
      <top>
        <color indexed="63"/>
      </top>
      <bottom style="hair"/>
    </border>
    <border>
      <left style="hair"/>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dotted"/>
      <bottom style="dotted"/>
    </border>
    <border>
      <left style="thin"/>
      <right style="medium"/>
      <top style="hair"/>
      <bottom style="hair"/>
    </border>
    <border>
      <left style="medium"/>
      <right style="thin"/>
      <top style="dotted"/>
      <bottom style="medium"/>
    </border>
    <border>
      <left style="thin"/>
      <right style="thin"/>
      <top style="dotted"/>
      <bottom style="medium"/>
    </border>
    <border>
      <left style="medium"/>
      <right style="thin"/>
      <top>
        <color indexed="63"/>
      </top>
      <bottom style="dotted"/>
    </border>
    <border>
      <left style="thin"/>
      <right style="thin"/>
      <top>
        <color indexed="63"/>
      </top>
      <bottom style="dotted"/>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0" fillId="0" borderId="0">
      <alignment/>
      <protection/>
    </xf>
    <xf numFmtId="9" fontId="0" fillId="0" borderId="0" applyFont="0" applyFill="0" applyBorder="0" applyAlignment="0" applyProtection="0"/>
  </cellStyleXfs>
  <cellXfs count="857">
    <xf numFmtId="0" fontId="0" fillId="0" borderId="0" xfId="0" applyAlignment="1">
      <alignment/>
    </xf>
    <xf numFmtId="0" fontId="1" fillId="0" borderId="0" xfId="0" applyFont="1" applyAlignment="1">
      <alignment/>
    </xf>
    <xf numFmtId="164" fontId="1" fillId="0" borderId="0" xfId="15" applyNumberFormat="1" applyFont="1" applyAlignment="1">
      <alignment/>
    </xf>
    <xf numFmtId="0" fontId="2" fillId="0" borderId="0" xfId="0" applyFont="1" applyAlignment="1">
      <alignment/>
    </xf>
    <xf numFmtId="0" fontId="5" fillId="0" borderId="1" xfId="0"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xf>
    <xf numFmtId="164" fontId="5" fillId="0" borderId="2" xfId="15" applyNumberFormat="1" applyFont="1" applyBorder="1" applyAlignment="1">
      <alignment/>
    </xf>
    <xf numFmtId="164" fontId="5" fillId="0" borderId="3" xfId="15" applyNumberFormat="1" applyFont="1" applyBorder="1" applyAlignment="1">
      <alignment/>
    </xf>
    <xf numFmtId="0" fontId="1" fillId="0" borderId="4" xfId="0" applyFont="1" applyBorder="1" applyAlignment="1">
      <alignment horizontal="center"/>
    </xf>
    <xf numFmtId="0" fontId="1" fillId="0" borderId="4" xfId="0" applyFont="1" applyBorder="1" applyAlignment="1">
      <alignment/>
    </xf>
    <xf numFmtId="164" fontId="1" fillId="0" borderId="4" xfId="15" applyNumberFormat="1" applyFont="1" applyBorder="1" applyAlignment="1">
      <alignment/>
    </xf>
    <xf numFmtId="164" fontId="1" fillId="0" borderId="5" xfId="15" applyNumberFormat="1" applyFont="1" applyBorder="1" applyAlignment="1">
      <alignment/>
    </xf>
    <xf numFmtId="0" fontId="5" fillId="0" borderId="4" xfId="0" applyFont="1" applyBorder="1" applyAlignment="1">
      <alignment horizontal="center"/>
    </xf>
    <xf numFmtId="0" fontId="5" fillId="0" borderId="4" xfId="0" applyFont="1" applyBorder="1" applyAlignment="1">
      <alignment/>
    </xf>
    <xf numFmtId="164" fontId="5" fillId="0" borderId="4" xfId="15" applyNumberFormat="1" applyFont="1" applyBorder="1" applyAlignment="1">
      <alignment/>
    </xf>
    <xf numFmtId="164" fontId="5" fillId="0" borderId="5" xfId="15" applyNumberFormat="1" applyFont="1" applyBorder="1" applyAlignment="1">
      <alignment/>
    </xf>
    <xf numFmtId="0" fontId="1" fillId="0" borderId="6" xfId="0" applyFont="1" applyBorder="1" applyAlignment="1">
      <alignment horizontal="center"/>
    </xf>
    <xf numFmtId="0" fontId="1" fillId="0" borderId="6" xfId="0" applyFont="1" applyBorder="1" applyAlignment="1">
      <alignment/>
    </xf>
    <xf numFmtId="164" fontId="1" fillId="0" borderId="6" xfId="15" applyNumberFormat="1" applyFont="1" applyBorder="1" applyAlignment="1">
      <alignment/>
    </xf>
    <xf numFmtId="164" fontId="1" fillId="0" borderId="7" xfId="15" applyNumberFormat="1" applyFont="1" applyBorder="1" applyAlignment="1">
      <alignment/>
    </xf>
    <xf numFmtId="0" fontId="5" fillId="0" borderId="1" xfId="0" applyFont="1" applyBorder="1" applyAlignment="1">
      <alignment/>
    </xf>
    <xf numFmtId="164" fontId="5" fillId="0" borderId="1" xfId="15" applyNumberFormat="1" applyFont="1" applyBorder="1" applyAlignment="1">
      <alignment/>
    </xf>
    <xf numFmtId="0" fontId="8" fillId="0" borderId="0" xfId="0" applyFont="1" applyAlignment="1">
      <alignment/>
    </xf>
    <xf numFmtId="164" fontId="8" fillId="0" borderId="0" xfId="15" applyNumberFormat="1" applyFont="1" applyAlignment="1">
      <alignment/>
    </xf>
    <xf numFmtId="0" fontId="8" fillId="0" borderId="4" xfId="0" applyFont="1" applyBorder="1" applyAlignment="1">
      <alignment/>
    </xf>
    <xf numFmtId="164" fontId="8" fillId="0" borderId="4" xfId="15" applyNumberFormat="1" applyFont="1" applyBorder="1" applyAlignment="1">
      <alignment/>
    </xf>
    <xf numFmtId="0" fontId="10" fillId="0" borderId="0" xfId="0" applyFont="1" applyBorder="1" applyAlignment="1">
      <alignment/>
    </xf>
    <xf numFmtId="0" fontId="11" fillId="0" borderId="0" xfId="0" applyNumberFormat="1" applyFont="1" applyAlignment="1">
      <alignment horizontal="center"/>
    </xf>
    <xf numFmtId="0" fontId="10" fillId="0" borderId="0" xfId="0" applyNumberFormat="1" applyFont="1" applyAlignment="1">
      <alignment horizontal="center"/>
    </xf>
    <xf numFmtId="164" fontId="11" fillId="0" borderId="0" xfId="15" applyNumberFormat="1" applyFont="1" applyAlignment="1">
      <alignment/>
    </xf>
    <xf numFmtId="164" fontId="10" fillId="0" borderId="0" xfId="15" applyNumberFormat="1" applyFont="1" applyBorder="1" applyAlignment="1">
      <alignment horizontal="right"/>
    </xf>
    <xf numFmtId="0" fontId="11" fillId="0" borderId="0" xfId="0" applyFont="1" applyAlignment="1">
      <alignment/>
    </xf>
    <xf numFmtId="37" fontId="12" fillId="0" borderId="0" xfId="0" applyNumberFormat="1" applyFont="1" applyBorder="1" applyAlignment="1">
      <alignment/>
    </xf>
    <xf numFmtId="37" fontId="10" fillId="0" borderId="0" xfId="0" applyNumberFormat="1" applyFont="1" applyBorder="1" applyAlignment="1">
      <alignment/>
    </xf>
    <xf numFmtId="164" fontId="11" fillId="0" borderId="0" xfId="15" applyNumberFormat="1" applyFont="1" applyBorder="1" applyAlignment="1">
      <alignment/>
    </xf>
    <xf numFmtId="164" fontId="11" fillId="0" borderId="0" xfId="15" applyNumberFormat="1" applyFont="1" applyBorder="1" applyAlignment="1">
      <alignment/>
    </xf>
    <xf numFmtId="164" fontId="10" fillId="0" borderId="0" xfId="15" applyNumberFormat="1" applyFont="1" applyBorder="1" applyAlignment="1">
      <alignment/>
    </xf>
    <xf numFmtId="164" fontId="10" fillId="0" borderId="0" xfId="15" applyNumberFormat="1" applyFont="1" applyFill="1" applyBorder="1" applyAlignment="1" quotePrefix="1">
      <alignment horizontal="right" vertical="center"/>
    </xf>
    <xf numFmtId="164" fontId="10" fillId="0" borderId="0" xfId="22" applyNumberFormat="1" applyFont="1" applyBorder="1" applyAlignment="1">
      <alignment horizontal="left"/>
      <protection/>
    </xf>
    <xf numFmtId="0" fontId="10" fillId="0" borderId="0" xfId="22" applyNumberFormat="1" applyFont="1" applyBorder="1" applyAlignment="1">
      <alignment horizontal="center"/>
      <protection/>
    </xf>
    <xf numFmtId="164" fontId="10" fillId="0" borderId="0" xfId="15" applyNumberFormat="1" applyFont="1" applyBorder="1" applyAlignment="1">
      <alignment horizontal="center"/>
    </xf>
    <xf numFmtId="164" fontId="10" fillId="0" borderId="8" xfId="22" applyNumberFormat="1" applyFont="1" applyBorder="1" applyAlignment="1">
      <alignment horizontal="left"/>
      <protection/>
    </xf>
    <xf numFmtId="0" fontId="10" fillId="0" borderId="8" xfId="22" applyNumberFormat="1" applyFont="1" applyBorder="1" applyAlignment="1">
      <alignment horizontal="center"/>
      <protection/>
    </xf>
    <xf numFmtId="164" fontId="10" fillId="0" borderId="8" xfId="15" applyNumberFormat="1" applyFont="1" applyBorder="1" applyAlignment="1">
      <alignment horizontal="center"/>
    </xf>
    <xf numFmtId="164" fontId="10" fillId="0" borderId="8" xfId="15" applyNumberFormat="1" applyFont="1" applyBorder="1" applyAlignment="1">
      <alignment/>
    </xf>
    <xf numFmtId="164" fontId="11" fillId="0" borderId="0" xfId="22" applyNumberFormat="1" applyFont="1" applyBorder="1" applyAlignment="1">
      <alignment horizontal="left"/>
      <protection/>
    </xf>
    <xf numFmtId="0" fontId="11" fillId="0" borderId="0" xfId="22" applyNumberFormat="1" applyFont="1" applyBorder="1" applyAlignment="1">
      <alignment horizontal="center"/>
      <protection/>
    </xf>
    <xf numFmtId="164" fontId="11" fillId="0" borderId="0" xfId="15" applyNumberFormat="1" applyFont="1" applyBorder="1" applyAlignment="1" quotePrefix="1">
      <alignment horizontal="center"/>
    </xf>
    <xf numFmtId="0" fontId="11" fillId="0" borderId="0" xfId="22" applyNumberFormat="1" applyFont="1" applyBorder="1" applyAlignment="1" quotePrefix="1">
      <alignment horizontal="center"/>
      <protection/>
    </xf>
    <xf numFmtId="164" fontId="11" fillId="0" borderId="0" xfId="15" applyNumberFormat="1" applyFont="1" applyBorder="1" applyAlignment="1">
      <alignment horizontal="center"/>
    </xf>
    <xf numFmtId="164" fontId="10" fillId="0" borderId="9" xfId="22" applyNumberFormat="1" applyFont="1" applyBorder="1" applyAlignment="1">
      <alignment horizontal="left"/>
      <protection/>
    </xf>
    <xf numFmtId="0" fontId="10" fillId="0" borderId="9" xfId="22" applyNumberFormat="1" applyFont="1" applyBorder="1" applyAlignment="1">
      <alignment horizontal="center"/>
      <protection/>
    </xf>
    <xf numFmtId="164" fontId="15" fillId="0" borderId="0" xfId="15" applyNumberFormat="1" applyFont="1" applyBorder="1" applyAlignment="1">
      <alignment/>
    </xf>
    <xf numFmtId="164" fontId="11" fillId="0" borderId="8" xfId="15" applyNumberFormat="1" applyFont="1" applyBorder="1" applyAlignment="1">
      <alignment horizontal="center"/>
    </xf>
    <xf numFmtId="164" fontId="11" fillId="0" borderId="9" xfId="15" applyNumberFormat="1" applyFont="1" applyBorder="1" applyAlignment="1">
      <alignment horizontal="center"/>
    </xf>
    <xf numFmtId="164" fontId="10" fillId="0" borderId="9" xfId="15" applyNumberFormat="1" applyFont="1" applyBorder="1" applyAlignment="1">
      <alignment/>
    </xf>
    <xf numFmtId="164" fontId="11" fillId="0" borderId="0" xfId="0" applyNumberFormat="1" applyFont="1" applyAlignment="1">
      <alignment/>
    </xf>
    <xf numFmtId="164" fontId="11" fillId="0" borderId="0" xfId="15" applyNumberFormat="1" applyFont="1" applyAlignment="1">
      <alignment/>
    </xf>
    <xf numFmtId="164" fontId="14" fillId="0" borderId="0" xfId="15" applyNumberFormat="1" applyFont="1" applyBorder="1" applyAlignment="1">
      <alignment horizontal="center"/>
    </xf>
    <xf numFmtId="164" fontId="10" fillId="0" borderId="10" xfId="15" applyNumberFormat="1" applyFont="1" applyBorder="1" applyAlignment="1">
      <alignment/>
    </xf>
    <xf numFmtId="164" fontId="10" fillId="0" borderId="11" xfId="22" applyNumberFormat="1" applyFont="1" applyBorder="1" applyAlignment="1">
      <alignment horizontal="left"/>
      <protection/>
    </xf>
    <xf numFmtId="0" fontId="10" fillId="0" borderId="11" xfId="22" applyNumberFormat="1" applyFont="1" applyBorder="1" applyAlignment="1">
      <alignment horizontal="center"/>
      <protection/>
    </xf>
    <xf numFmtId="164" fontId="10" fillId="0" borderId="11" xfId="15" applyNumberFormat="1" applyFont="1" applyBorder="1" applyAlignment="1">
      <alignment/>
    </xf>
    <xf numFmtId="164" fontId="11" fillId="0" borderId="0" xfId="15" applyNumberFormat="1" applyFont="1" applyBorder="1" applyAlignment="1">
      <alignment horizontal="right"/>
    </xf>
    <xf numFmtId="164" fontId="11" fillId="0" borderId="0" xfId="0" applyNumberFormat="1" applyFont="1" applyBorder="1" applyAlignment="1">
      <alignment/>
    </xf>
    <xf numFmtId="0" fontId="11" fillId="0" borderId="0" xfId="0" applyFont="1" applyBorder="1" applyAlignment="1">
      <alignment/>
    </xf>
    <xf numFmtId="164" fontId="10" fillId="0" borderId="0" xfId="15" applyNumberFormat="1" applyFont="1" applyBorder="1" applyAlignment="1">
      <alignment/>
    </xf>
    <xf numFmtId="164" fontId="15" fillId="0" borderId="0" xfId="15" applyNumberFormat="1" applyFont="1" applyBorder="1" applyAlignment="1">
      <alignment/>
    </xf>
    <xf numFmtId="164" fontId="10" fillId="0" borderId="12" xfId="22" applyNumberFormat="1" applyFont="1" applyBorder="1" applyAlignment="1">
      <alignment horizontal="left"/>
      <protection/>
    </xf>
    <xf numFmtId="0" fontId="10" fillId="0" borderId="12" xfId="22" applyNumberFormat="1" applyFont="1" applyBorder="1" applyAlignment="1">
      <alignment horizontal="center"/>
      <protection/>
    </xf>
    <xf numFmtId="164" fontId="10" fillId="0" borderId="13" xfId="15" applyNumberFormat="1" applyFont="1" applyBorder="1" applyAlignment="1">
      <alignment/>
    </xf>
    <xf numFmtId="164" fontId="10" fillId="0" borderId="12" xfId="15" applyNumberFormat="1" applyFont="1" applyBorder="1" applyAlignment="1">
      <alignment/>
    </xf>
    <xf numFmtId="164" fontId="10" fillId="0" borderId="0" xfId="15" applyNumberFormat="1" applyFont="1" applyBorder="1" applyAlignment="1">
      <alignment vertical="center"/>
    </xf>
    <xf numFmtId="164" fontId="10" fillId="0" borderId="0" xfId="22" applyNumberFormat="1" applyFont="1" applyBorder="1" applyAlignment="1">
      <alignment horizontal="center"/>
      <protection/>
    </xf>
    <xf numFmtId="164" fontId="10" fillId="0" borderId="10" xfId="22" applyNumberFormat="1" applyFont="1" applyFill="1" applyBorder="1" applyAlignment="1">
      <alignment horizontal="center" vertical="center"/>
      <protection/>
    </xf>
    <xf numFmtId="0" fontId="10" fillId="0" borderId="10" xfId="22" applyNumberFormat="1" applyFont="1" applyFill="1" applyBorder="1" applyAlignment="1">
      <alignment horizontal="center" vertical="center"/>
      <protection/>
    </xf>
    <xf numFmtId="0" fontId="10" fillId="0" borderId="10" xfId="22" applyNumberFormat="1" applyFont="1" applyFill="1" applyBorder="1" applyAlignment="1">
      <alignment horizontal="center" vertical="center" wrapText="1"/>
      <protection/>
    </xf>
    <xf numFmtId="164" fontId="10" fillId="0" borderId="10" xfId="15" applyNumberFormat="1" applyFont="1" applyFill="1" applyBorder="1" applyAlignment="1" quotePrefix="1">
      <alignment horizontal="right" vertical="center"/>
    </xf>
    <xf numFmtId="0" fontId="11" fillId="0" borderId="0" xfId="0" applyFont="1" applyAlignment="1">
      <alignment vertical="center"/>
    </xf>
    <xf numFmtId="164" fontId="10" fillId="0" borderId="12" xfId="15" applyNumberFormat="1" applyFont="1" applyBorder="1" applyAlignment="1">
      <alignment horizontal="center"/>
    </xf>
    <xf numFmtId="164" fontId="10" fillId="0" borderId="11" xfId="15" applyNumberFormat="1" applyFont="1" applyBorder="1" applyAlignment="1">
      <alignment horizontal="center"/>
    </xf>
    <xf numFmtId="164" fontId="11" fillId="0" borderId="0" xfId="15" applyNumberFormat="1" applyFont="1" applyFill="1" applyBorder="1" applyAlignment="1">
      <alignment/>
    </xf>
    <xf numFmtId="164" fontId="16" fillId="0" borderId="0" xfId="0" applyNumberFormat="1" applyFont="1" applyAlignment="1">
      <alignment/>
    </xf>
    <xf numFmtId="164" fontId="10" fillId="0" borderId="14" xfId="22" applyNumberFormat="1" applyFont="1" applyBorder="1" applyAlignment="1">
      <alignment horizontal="center"/>
      <protection/>
    </xf>
    <xf numFmtId="0" fontId="10" fillId="0" borderId="14" xfId="22" applyNumberFormat="1" applyFont="1" applyBorder="1" applyAlignment="1">
      <alignment horizontal="center"/>
      <protection/>
    </xf>
    <xf numFmtId="164" fontId="10" fillId="0" borderId="14" xfId="15" applyNumberFormat="1" applyFont="1" applyBorder="1" applyAlignment="1">
      <alignment horizontal="center"/>
    </xf>
    <xf numFmtId="164" fontId="10" fillId="0" borderId="14" xfId="15" applyNumberFormat="1" applyFont="1" applyBorder="1" applyAlignment="1">
      <alignment/>
    </xf>
    <xf numFmtId="164" fontId="11" fillId="0" borderId="14" xfId="15" applyNumberFormat="1" applyFont="1" applyBorder="1" applyAlignment="1">
      <alignment/>
    </xf>
    <xf numFmtId="0" fontId="11" fillId="0" borderId="0" xfId="0" applyFont="1" applyAlignment="1">
      <alignment/>
    </xf>
    <xf numFmtId="164" fontId="11" fillId="0" borderId="0" xfId="22" applyNumberFormat="1" applyFont="1" applyBorder="1" applyAlignment="1">
      <alignment/>
      <protection/>
    </xf>
    <xf numFmtId="0" fontId="11" fillId="0" borderId="0" xfId="22" applyNumberFormat="1" applyFont="1" applyAlignment="1">
      <alignment horizontal="center"/>
      <protection/>
    </xf>
    <xf numFmtId="164" fontId="11" fillId="0" borderId="0" xfId="15" applyNumberFormat="1" applyFont="1" applyBorder="1" applyAlignment="1">
      <alignment vertical="center"/>
    </xf>
    <xf numFmtId="164" fontId="11" fillId="0" borderId="0" xfId="15" applyNumberFormat="1" applyFont="1" applyAlignment="1">
      <alignment vertical="center"/>
    </xf>
    <xf numFmtId="0" fontId="10" fillId="0" borderId="0" xfId="0" applyNumberFormat="1" applyFont="1" applyBorder="1" applyAlignment="1">
      <alignment horizontal="center"/>
    </xf>
    <xf numFmtId="0" fontId="10" fillId="0" borderId="15" xfId="0" applyFont="1" applyBorder="1" applyAlignment="1">
      <alignment horizontal="center"/>
    </xf>
    <xf numFmtId="0" fontId="10" fillId="0" borderId="10" xfId="0" applyFont="1" applyBorder="1" applyAlignment="1">
      <alignment horizontal="center"/>
    </xf>
    <xf numFmtId="0" fontId="11" fillId="0" borderId="10" xfId="0" applyNumberFormat="1" applyFont="1" applyBorder="1" applyAlignment="1">
      <alignment horizontal="center"/>
    </xf>
    <xf numFmtId="0" fontId="10" fillId="0" borderId="15" xfId="22" applyNumberFormat="1" applyFont="1" applyFill="1" applyBorder="1" applyAlignment="1">
      <alignment horizontal="center" wrapText="1"/>
      <protection/>
    </xf>
    <xf numFmtId="0" fontId="10" fillId="0" borderId="16" xfId="22" applyNumberFormat="1" applyFont="1" applyFill="1" applyBorder="1" applyAlignment="1">
      <alignment horizontal="center" wrapText="1"/>
      <protection/>
    </xf>
    <xf numFmtId="164" fontId="10" fillId="0" borderId="1" xfId="15" applyNumberFormat="1" applyFont="1" applyFill="1" applyBorder="1" applyAlignment="1" quotePrefix="1">
      <alignment horizontal="right"/>
    </xf>
    <xf numFmtId="164" fontId="10" fillId="0" borderId="15" xfId="15" applyNumberFormat="1" applyFont="1" applyFill="1" applyBorder="1" applyAlignment="1" quotePrefix="1">
      <alignment horizontal="right"/>
    </xf>
    <xf numFmtId="164" fontId="10" fillId="0" borderId="16" xfId="15" applyNumberFormat="1" applyFont="1" applyFill="1" applyBorder="1" applyAlignment="1">
      <alignment horizontal="right"/>
    </xf>
    <xf numFmtId="0" fontId="11" fillId="0" borderId="17" xfId="0" applyFont="1" applyBorder="1" applyAlignment="1">
      <alignment horizontal="left"/>
    </xf>
    <xf numFmtId="0" fontId="11" fillId="0" borderId="0" xfId="0" applyFont="1" applyBorder="1" applyAlignment="1">
      <alignment horizontal="left"/>
    </xf>
    <xf numFmtId="0" fontId="11" fillId="0" borderId="0" xfId="0" applyNumberFormat="1" applyFont="1" applyBorder="1" applyAlignment="1">
      <alignment horizontal="center"/>
    </xf>
    <xf numFmtId="0" fontId="10" fillId="0" borderId="17" xfId="0" applyNumberFormat="1" applyFont="1" applyFill="1" applyBorder="1" applyAlignment="1">
      <alignment horizontal="center"/>
    </xf>
    <xf numFmtId="0" fontId="10" fillId="0" borderId="18" xfId="0" applyNumberFormat="1" applyFont="1" applyFill="1" applyBorder="1" applyAlignment="1">
      <alignment horizontal="center"/>
    </xf>
    <xf numFmtId="164" fontId="11" fillId="0" borderId="17" xfId="15" applyNumberFormat="1" applyFont="1" applyBorder="1" applyAlignment="1">
      <alignment/>
    </xf>
    <xf numFmtId="164" fontId="11" fillId="0" borderId="18" xfId="15" applyNumberFormat="1" applyFont="1" applyBorder="1" applyAlignment="1">
      <alignment/>
    </xf>
    <xf numFmtId="0" fontId="11" fillId="0" borderId="19" xfId="0" applyFont="1" applyBorder="1" applyAlignment="1">
      <alignment horizontal="left"/>
    </xf>
    <xf numFmtId="0" fontId="11" fillId="0" borderId="13" xfId="0" applyFont="1" applyBorder="1" applyAlignment="1">
      <alignment horizontal="left"/>
    </xf>
    <xf numFmtId="0" fontId="11" fillId="0" borderId="13" xfId="0" applyNumberFormat="1" applyFont="1" applyBorder="1" applyAlignment="1">
      <alignment horizontal="center"/>
    </xf>
    <xf numFmtId="0" fontId="10" fillId="0" borderId="19" xfId="0" applyNumberFormat="1" applyFont="1" applyFill="1" applyBorder="1" applyAlignment="1">
      <alignment horizontal="center"/>
    </xf>
    <xf numFmtId="0" fontId="10" fillId="0" borderId="20" xfId="0" applyNumberFormat="1" applyFont="1" applyFill="1" applyBorder="1" applyAlignment="1">
      <alignment horizontal="center"/>
    </xf>
    <xf numFmtId="164" fontId="11" fillId="0" borderId="21" xfId="15" applyNumberFormat="1" applyFont="1" applyBorder="1" applyAlignment="1" quotePrefix="1">
      <alignment horizontal="right"/>
    </xf>
    <xf numFmtId="164" fontId="11" fillId="0" borderId="13" xfId="15" applyNumberFormat="1" applyFont="1" applyBorder="1" applyAlignment="1">
      <alignment/>
    </xf>
    <xf numFmtId="43" fontId="11" fillId="0" borderId="20" xfId="15" applyNumberFormat="1" applyFont="1" applyBorder="1" applyAlignment="1">
      <alignment/>
    </xf>
    <xf numFmtId="164" fontId="11" fillId="0" borderId="0" xfId="15" applyNumberFormat="1" applyFont="1" applyAlignment="1">
      <alignment horizontal="center"/>
    </xf>
    <xf numFmtId="164" fontId="10" fillId="0" borderId="0" xfId="15" applyNumberFormat="1" applyFont="1" applyAlignment="1">
      <alignment horizontal="center" vertical="center"/>
    </xf>
    <xf numFmtId="164" fontId="10" fillId="0" borderId="0" xfId="15" applyNumberFormat="1" applyFont="1" applyBorder="1" applyAlignment="1">
      <alignment horizontal="left"/>
    </xf>
    <xf numFmtId="164" fontId="10" fillId="0" borderId="0" xfId="15" applyNumberFormat="1" applyFont="1" applyBorder="1" applyAlignment="1">
      <alignment horizontal="left" vertical="center" indent="8"/>
    </xf>
    <xf numFmtId="164" fontId="14" fillId="0" borderId="0" xfId="15" applyNumberFormat="1" applyFont="1" applyBorder="1" applyAlignment="1">
      <alignment horizontal="left"/>
    </xf>
    <xf numFmtId="164" fontId="14" fillId="0" borderId="0" xfId="15" applyNumberFormat="1" applyFont="1" applyBorder="1" applyAlignment="1">
      <alignment horizontal="left" vertical="center" indent="3"/>
    </xf>
    <xf numFmtId="164" fontId="11" fillId="0" borderId="0" xfId="22" applyNumberFormat="1" applyFont="1" applyBorder="1" applyAlignment="1">
      <alignment vertical="center"/>
      <protection/>
    </xf>
    <xf numFmtId="164" fontId="10" fillId="0" borderId="0" xfId="15" applyNumberFormat="1" applyFont="1" applyBorder="1" applyAlignment="1">
      <alignment horizontal="center" vertical="center"/>
    </xf>
    <xf numFmtId="0" fontId="15" fillId="0" borderId="0" xfId="0" applyFont="1" applyFill="1" applyBorder="1" applyAlignment="1">
      <alignment horizontal="left"/>
    </xf>
    <xf numFmtId="0" fontId="10" fillId="0" borderId="0" xfId="22" applyNumberFormat="1" applyFont="1" applyBorder="1" applyAlignment="1">
      <alignment horizontal="center" vertical="center"/>
      <protection/>
    </xf>
    <xf numFmtId="164" fontId="14" fillId="0" borderId="0" xfId="15" applyNumberFormat="1" applyFont="1" applyAlignment="1">
      <alignment horizontal="center"/>
    </xf>
    <xf numFmtId="0" fontId="11" fillId="0" borderId="0" xfId="0" applyFont="1" applyAlignment="1" quotePrefix="1">
      <alignment horizontal="justify" wrapText="1"/>
    </xf>
    <xf numFmtId="164" fontId="10" fillId="0" borderId="0" xfId="22" applyNumberFormat="1" applyFont="1" applyBorder="1" applyAlignment="1">
      <alignment horizontal="left" vertical="center" indent="2"/>
      <protection/>
    </xf>
    <xf numFmtId="164" fontId="10" fillId="0" borderId="0" xfId="22" applyNumberFormat="1" applyFont="1" applyBorder="1" applyAlignment="1">
      <alignment horizontal="left" vertical="center" indent="6"/>
      <protection/>
    </xf>
    <xf numFmtId="164" fontId="10" fillId="0" borderId="0" xfId="15" applyNumberFormat="1" applyFont="1" applyBorder="1" applyAlignment="1">
      <alignment horizontal="left" vertical="center" indent="5"/>
    </xf>
    <xf numFmtId="37" fontId="10" fillId="0" borderId="0" xfId="0" applyNumberFormat="1" applyFont="1" applyBorder="1" applyAlignment="1">
      <alignment horizontal="left"/>
    </xf>
    <xf numFmtId="41" fontId="11" fillId="0" borderId="0" xfId="0" applyNumberFormat="1" applyFont="1" applyBorder="1" applyAlignment="1">
      <alignment/>
    </xf>
    <xf numFmtId="0" fontId="12" fillId="0" borderId="0" xfId="0" applyFont="1" applyAlignment="1">
      <alignment vertical="center"/>
    </xf>
    <xf numFmtId="0" fontId="11" fillId="0" borderId="0" xfId="0" applyFont="1" applyAlignment="1">
      <alignment horizontal="center"/>
    </xf>
    <xf numFmtId="41" fontId="11" fillId="0" borderId="0" xfId="15" applyNumberFormat="1" applyFont="1" applyAlignment="1">
      <alignment/>
    </xf>
    <xf numFmtId="41" fontId="11" fillId="0" borderId="0" xfId="0" applyNumberFormat="1" applyFont="1" applyAlignment="1">
      <alignment horizontal="center"/>
    </xf>
    <xf numFmtId="0" fontId="11" fillId="0" borderId="12" xfId="0" applyFont="1" applyBorder="1" applyAlignment="1">
      <alignment/>
    </xf>
    <xf numFmtId="0" fontId="15" fillId="0" borderId="12" xfId="0" applyFont="1" applyBorder="1" applyAlignment="1">
      <alignment/>
    </xf>
    <xf numFmtId="0" fontId="11" fillId="0" borderId="0" xfId="0" applyFont="1" applyBorder="1" applyAlignment="1">
      <alignment/>
    </xf>
    <xf numFmtId="0" fontId="11" fillId="0" borderId="0" xfId="0" applyFont="1" applyBorder="1" applyAlignment="1">
      <alignment horizontal="center"/>
    </xf>
    <xf numFmtId="41" fontId="14" fillId="0" borderId="0" xfId="15" applyNumberFormat="1" applyFont="1" applyBorder="1" applyAlignment="1">
      <alignment horizontal="right"/>
    </xf>
    <xf numFmtId="41" fontId="11" fillId="0" borderId="0" xfId="0" applyNumberFormat="1" applyFont="1" applyBorder="1" applyAlignment="1">
      <alignment horizontal="center"/>
    </xf>
    <xf numFmtId="0" fontId="10" fillId="0" borderId="0" xfId="0" applyFont="1" applyAlignment="1" quotePrefix="1">
      <alignment horizontal="left"/>
    </xf>
    <xf numFmtId="0" fontId="10" fillId="0" borderId="0" xfId="0" applyFont="1" applyAlignment="1">
      <alignment/>
    </xf>
    <xf numFmtId="41" fontId="11" fillId="0" borderId="0" xfId="0" applyNumberFormat="1" applyFont="1" applyAlignment="1">
      <alignment/>
    </xf>
    <xf numFmtId="41" fontId="11" fillId="0" borderId="0" xfId="15" applyNumberFormat="1" applyFont="1" applyAlignment="1">
      <alignment/>
    </xf>
    <xf numFmtId="3" fontId="10" fillId="0" borderId="0" xfId="0" applyNumberFormat="1" applyFont="1" applyAlignment="1">
      <alignment vertical="top" wrapText="1"/>
    </xf>
    <xf numFmtId="3" fontId="11" fillId="0" borderId="0" xfId="0" applyNumberFormat="1" applyFont="1" applyAlignment="1">
      <alignment horizontal="justify" vertical="top" wrapText="1"/>
    </xf>
    <xf numFmtId="0" fontId="10" fillId="0" borderId="10" xfId="26" applyFont="1" applyFill="1" applyBorder="1" applyAlignment="1">
      <alignment horizontal="center" vertical="center" wrapText="1"/>
      <protection/>
    </xf>
    <xf numFmtId="0" fontId="11" fillId="0" borderId="0" xfId="0" applyFont="1" applyAlignment="1">
      <alignment horizontal="justify" vertical="center"/>
    </xf>
    <xf numFmtId="0" fontId="11" fillId="0" borderId="0" xfId="0" applyFont="1" applyAlignment="1">
      <alignment horizontal="justify" vertical="center" wrapText="1"/>
    </xf>
    <xf numFmtId="0" fontId="11" fillId="0" borderId="0" xfId="0" applyFont="1" applyAlignment="1" quotePrefix="1">
      <alignment/>
    </xf>
    <xf numFmtId="0" fontId="10" fillId="0" borderId="0" xfId="0" applyFont="1" applyAlignment="1">
      <alignment wrapText="1"/>
    </xf>
    <xf numFmtId="0" fontId="11" fillId="0" borderId="0" xfId="0" applyFont="1" applyAlignment="1">
      <alignment horizontal="left" wrapText="1"/>
    </xf>
    <xf numFmtId="0" fontId="11" fillId="0" borderId="0" xfId="0" applyFont="1" applyAlignment="1">
      <alignment horizontal="justify"/>
    </xf>
    <xf numFmtId="0" fontId="11" fillId="0" borderId="0" xfId="0" applyFont="1" applyAlignment="1">
      <alignment horizontal="justify" wrapText="1"/>
    </xf>
    <xf numFmtId="0" fontId="10" fillId="0" borderId="0" xfId="0" applyFont="1" applyAlignment="1" quotePrefix="1">
      <alignment horizontal="left" wrapText="1"/>
    </xf>
    <xf numFmtId="0" fontId="10" fillId="0" borderId="0" xfId="0" applyFont="1" applyAlignment="1" quotePrefix="1">
      <alignment vertical="top" wrapText="1"/>
    </xf>
    <xf numFmtId="0" fontId="11" fillId="0" borderId="0" xfId="0" applyFont="1" applyAlignment="1">
      <alignment vertical="top"/>
    </xf>
    <xf numFmtId="41" fontId="16" fillId="0" borderId="0" xfId="0" applyNumberFormat="1" applyFont="1" applyAlignment="1">
      <alignment horizontal="justify" vertical="center" wrapText="1"/>
    </xf>
    <xf numFmtId="0" fontId="11" fillId="0" borderId="0" xfId="0" applyFont="1" applyAlignment="1">
      <alignment horizontal="left" vertical="center" indent="3"/>
    </xf>
    <xf numFmtId="0" fontId="11" fillId="0" borderId="0" xfId="0" applyFont="1" applyAlignment="1">
      <alignment horizontal="left"/>
    </xf>
    <xf numFmtId="0" fontId="10" fillId="0" borderId="0" xfId="0" applyFont="1" applyAlignment="1" quotePrefix="1">
      <alignment horizontal="left" vertical="center"/>
    </xf>
    <xf numFmtId="0" fontId="10" fillId="0" borderId="10" xfId="26" applyFont="1" applyBorder="1" applyAlignment="1">
      <alignment horizontal="center" vertical="center" wrapText="1"/>
      <protection/>
    </xf>
    <xf numFmtId="0" fontId="10" fillId="0" borderId="0" xfId="0" applyFont="1" applyAlignment="1">
      <alignment horizontal="left" vertical="center"/>
    </xf>
    <xf numFmtId="0" fontId="11" fillId="0" borderId="0" xfId="0" applyFont="1" applyAlignment="1">
      <alignment horizontal="left" vertical="center"/>
    </xf>
    <xf numFmtId="41" fontId="11" fillId="0" borderId="0" xfId="0" applyNumberFormat="1" applyFont="1" applyAlignment="1">
      <alignment horizontal="left" vertical="center"/>
    </xf>
    <xf numFmtId="0" fontId="10" fillId="0" borderId="0" xfId="0" applyFont="1" applyAlignment="1">
      <alignment horizontal="left"/>
    </xf>
    <xf numFmtId="41" fontId="11" fillId="0" borderId="0" xfId="0" applyNumberFormat="1" applyFont="1" applyAlignment="1">
      <alignment horizontal="left"/>
    </xf>
    <xf numFmtId="0" fontId="10" fillId="0" borderId="0" xfId="0" applyFont="1" applyAlignment="1">
      <alignment/>
    </xf>
    <xf numFmtId="0" fontId="10" fillId="0" borderId="0" xfId="0" applyFont="1" applyAlignment="1" quotePrefix="1">
      <alignment vertical="center"/>
    </xf>
    <xf numFmtId="0" fontId="10" fillId="0" borderId="0" xfId="0" applyFont="1" applyAlignment="1">
      <alignment vertical="center"/>
    </xf>
    <xf numFmtId="41" fontId="11" fillId="0" borderId="0" xfId="0" applyNumberFormat="1" applyFont="1" applyAlignment="1">
      <alignment horizontal="left" vertical="center" indent="3"/>
    </xf>
    <xf numFmtId="0" fontId="10" fillId="0" borderId="0" xfId="0" applyFont="1" applyAlignment="1" quotePrefix="1">
      <alignment/>
    </xf>
    <xf numFmtId="41" fontId="11" fillId="0" borderId="0" xfId="0" applyNumberFormat="1" applyFont="1" applyAlignment="1">
      <alignment/>
    </xf>
    <xf numFmtId="41" fontId="11" fillId="0" borderId="0" xfId="0" applyNumberFormat="1" applyFont="1" applyAlignment="1">
      <alignment horizontal="left" wrapText="1"/>
    </xf>
    <xf numFmtId="41" fontId="10" fillId="0" borderId="0" xfId="0" applyNumberFormat="1" applyFont="1" applyAlignment="1">
      <alignment/>
    </xf>
    <xf numFmtId="41" fontId="10" fillId="0" borderId="0" xfId="15" applyNumberFormat="1" applyFont="1" applyAlignment="1">
      <alignment/>
    </xf>
    <xf numFmtId="41" fontId="11" fillId="0" borderId="0" xfId="0" applyNumberFormat="1" applyFont="1" applyAlignment="1" quotePrefix="1">
      <alignment/>
    </xf>
    <xf numFmtId="0" fontId="18" fillId="0" borderId="0" xfId="0" applyFont="1" applyAlignment="1" quotePrefix="1">
      <alignment/>
    </xf>
    <xf numFmtId="0" fontId="11" fillId="0" borderId="0" xfId="0" applyFont="1" applyAlignment="1" quotePrefix="1">
      <alignment horizontal="left"/>
    </xf>
    <xf numFmtId="0" fontId="10" fillId="0" borderId="0" xfId="0" applyFont="1" applyBorder="1" applyAlignment="1" quotePrefix="1">
      <alignment horizontal="left"/>
    </xf>
    <xf numFmtId="0" fontId="10" fillId="0" borderId="10" xfId="0" applyFont="1" applyFill="1" applyBorder="1" applyAlignment="1">
      <alignment horizontal="center" vertical="center" wrapText="1"/>
    </xf>
    <xf numFmtId="0" fontId="10" fillId="0" borderId="0" xfId="0" applyFont="1" applyFill="1" applyAlignment="1" quotePrefix="1">
      <alignment/>
    </xf>
    <xf numFmtId="0" fontId="10" fillId="0" borderId="0" xfId="0" applyFont="1" applyFill="1" applyAlignment="1">
      <alignment/>
    </xf>
    <xf numFmtId="0" fontId="10" fillId="0" borderId="0" xfId="0" applyFont="1" applyFill="1" applyBorder="1" applyAlignment="1" quotePrefix="1">
      <alignment horizontal="left"/>
    </xf>
    <xf numFmtId="0" fontId="10" fillId="0" borderId="12" xfId="0" applyFont="1" applyFill="1" applyBorder="1" applyAlignment="1">
      <alignment horizontal="left"/>
    </xf>
    <xf numFmtId="0" fontId="11" fillId="0" borderId="12" xfId="0" applyFont="1" applyFill="1" applyBorder="1" applyAlignment="1">
      <alignment/>
    </xf>
    <xf numFmtId="0" fontId="11" fillId="0" borderId="12" xfId="0" applyFont="1" applyFill="1" applyBorder="1" applyAlignment="1">
      <alignment horizontal="left" wrapText="1"/>
    </xf>
    <xf numFmtId="164" fontId="10" fillId="0" borderId="12" xfId="15" applyNumberFormat="1" applyFont="1" applyFill="1" applyBorder="1" applyAlignment="1">
      <alignment/>
    </xf>
    <xf numFmtId="164" fontId="11" fillId="0" borderId="12" xfId="15" applyNumberFormat="1" applyFont="1" applyFill="1" applyBorder="1" applyAlignment="1">
      <alignment/>
    </xf>
    <xf numFmtId="14" fontId="10" fillId="0" borderId="12" xfId="15" applyNumberFormat="1" applyFont="1" applyFill="1" applyBorder="1" applyAlignment="1">
      <alignment horizontal="right"/>
    </xf>
    <xf numFmtId="14" fontId="10" fillId="0" borderId="12" xfId="15" applyNumberFormat="1" applyFont="1" applyFill="1" applyBorder="1" applyAlignment="1" quotePrefix="1">
      <alignment horizontal="right"/>
    </xf>
    <xf numFmtId="0" fontId="11" fillId="0" borderId="0" xfId="0" applyFont="1" applyFill="1" applyAlignment="1">
      <alignment/>
    </xf>
    <xf numFmtId="0" fontId="11" fillId="0" borderId="0" xfId="0" applyFont="1" applyFill="1" applyAlignment="1">
      <alignment horizontal="center"/>
    </xf>
    <xf numFmtId="0" fontId="11" fillId="0" borderId="0" xfId="0" applyFont="1" applyFill="1" applyBorder="1" applyAlignment="1" quotePrefix="1">
      <alignment/>
    </xf>
    <xf numFmtId="0" fontId="11" fillId="0" borderId="0" xfId="0" applyFont="1" applyFill="1" applyBorder="1" applyAlignment="1">
      <alignment horizontal="left" wrapText="1"/>
    </xf>
    <xf numFmtId="41" fontId="11" fillId="0" borderId="0" xfId="15" applyNumberFormat="1" applyFont="1" applyFill="1" applyBorder="1" applyAlignment="1">
      <alignment/>
    </xf>
    <xf numFmtId="41" fontId="11" fillId="0" borderId="0" xfId="15" applyNumberFormat="1" applyFont="1" applyFill="1" applyBorder="1" applyAlignment="1">
      <alignment horizontal="center"/>
    </xf>
    <xf numFmtId="164" fontId="11" fillId="0" borderId="0" xfId="15" applyNumberFormat="1" applyFont="1" applyFill="1" applyBorder="1" applyAlignment="1">
      <alignment horizontal="right"/>
    </xf>
    <xf numFmtId="0" fontId="14" fillId="0" borderId="0" xfId="0" applyFont="1" applyFill="1" applyAlignment="1">
      <alignment horizontal="center"/>
    </xf>
    <xf numFmtId="0" fontId="14" fillId="0" borderId="0" xfId="0" applyFont="1" applyFill="1" applyBorder="1" applyAlignment="1" quotePrefix="1">
      <alignment/>
    </xf>
    <xf numFmtId="0" fontId="14" fillId="0" borderId="0" xfId="0" applyFont="1" applyFill="1" applyAlignment="1" quotePrefix="1">
      <alignment/>
    </xf>
    <xf numFmtId="0" fontId="14" fillId="0" borderId="0" xfId="0" applyFont="1" applyFill="1" applyAlignment="1">
      <alignment/>
    </xf>
    <xf numFmtId="0" fontId="14" fillId="0" borderId="0" xfId="0" applyFont="1" applyFill="1" applyBorder="1" applyAlignment="1">
      <alignment horizontal="left" wrapText="1"/>
    </xf>
    <xf numFmtId="164" fontId="14" fillId="0" borderId="0" xfId="15" applyNumberFormat="1" applyFont="1" applyFill="1" applyBorder="1" applyAlignment="1">
      <alignment horizontal="right"/>
    </xf>
    <xf numFmtId="41" fontId="14" fillId="0" borderId="0" xfId="15" applyNumberFormat="1" applyFont="1" applyFill="1" applyBorder="1" applyAlignment="1">
      <alignment horizontal="right"/>
    </xf>
    <xf numFmtId="41" fontId="14" fillId="0" borderId="0" xfId="15" applyNumberFormat="1" applyFont="1" applyFill="1" applyBorder="1" applyAlignment="1">
      <alignment horizontal="center"/>
    </xf>
    <xf numFmtId="41" fontId="14" fillId="0" borderId="0" xfId="0" applyNumberFormat="1" applyFont="1" applyFill="1" applyAlignment="1">
      <alignment horizontal="right"/>
    </xf>
    <xf numFmtId="0" fontId="11" fillId="0" borderId="0" xfId="0" applyFont="1" applyFill="1" applyBorder="1" applyAlignment="1">
      <alignment horizontal="center"/>
    </xf>
    <xf numFmtId="0" fontId="11" fillId="0" borderId="22" xfId="0" applyFont="1" applyFill="1" applyBorder="1" applyAlignment="1">
      <alignment/>
    </xf>
    <xf numFmtId="0" fontId="11" fillId="0" borderId="22" xfId="0" applyFont="1" applyFill="1" applyBorder="1" applyAlignment="1">
      <alignment horizontal="left"/>
    </xf>
    <xf numFmtId="0" fontId="10" fillId="0" borderId="22" xfId="0" applyFont="1" applyFill="1" applyBorder="1" applyAlignment="1">
      <alignment horizontal="center" wrapText="1"/>
    </xf>
    <xf numFmtId="0" fontId="11" fillId="0" borderId="22" xfId="0" applyFont="1" applyFill="1" applyBorder="1" applyAlignment="1">
      <alignment horizontal="left" wrapText="1"/>
    </xf>
    <xf numFmtId="164" fontId="11" fillId="0" borderId="22" xfId="15" applyNumberFormat="1" applyFont="1" applyFill="1" applyBorder="1" applyAlignment="1">
      <alignment horizontal="right"/>
    </xf>
    <xf numFmtId="41" fontId="10" fillId="0" borderId="22" xfId="0" applyNumberFormat="1" applyFont="1" applyFill="1" applyBorder="1" applyAlignment="1">
      <alignment horizontal="right"/>
    </xf>
    <xf numFmtId="0" fontId="10" fillId="0" borderId="12" xfId="0" applyFont="1" applyFill="1" applyBorder="1" applyAlignment="1">
      <alignment/>
    </xf>
    <xf numFmtId="0" fontId="11" fillId="0" borderId="12" xfId="0" applyFont="1" applyFill="1" applyBorder="1" applyAlignment="1">
      <alignment horizontal="left"/>
    </xf>
    <xf numFmtId="0" fontId="10" fillId="0" borderId="12" xfId="0" applyFont="1" applyFill="1" applyBorder="1" applyAlignment="1">
      <alignment horizontal="center" wrapText="1"/>
    </xf>
    <xf numFmtId="164" fontId="11" fillId="0" borderId="12" xfId="15" applyNumberFormat="1" applyFont="1" applyFill="1" applyBorder="1" applyAlignment="1">
      <alignment horizontal="right"/>
    </xf>
    <xf numFmtId="0" fontId="11" fillId="0" borderId="0" xfId="0" applyFont="1" applyFill="1" applyAlignment="1" quotePrefix="1">
      <alignment/>
    </xf>
    <xf numFmtId="0" fontId="11" fillId="0" borderId="0" xfId="0" applyFont="1" applyFill="1" applyAlignment="1">
      <alignment/>
    </xf>
    <xf numFmtId="0" fontId="11" fillId="0" borderId="0" xfId="0" applyFont="1" applyFill="1" applyBorder="1" applyAlignment="1">
      <alignment horizontal="left"/>
    </xf>
    <xf numFmtId="0" fontId="11" fillId="0" borderId="0" xfId="0" applyFont="1" applyFill="1" applyBorder="1" applyAlignment="1">
      <alignment horizontal="justify" wrapText="1"/>
    </xf>
    <xf numFmtId="41" fontId="11" fillId="0" borderId="0" xfId="15" applyNumberFormat="1" applyFont="1" applyFill="1" applyAlignment="1">
      <alignment/>
    </xf>
    <xf numFmtId="41" fontId="11" fillId="0" borderId="0" xfId="0" applyNumberFormat="1" applyFont="1" applyFill="1" applyAlignment="1">
      <alignment/>
    </xf>
    <xf numFmtId="164" fontId="11" fillId="0" borderId="0" xfId="15" applyNumberFormat="1" applyFont="1" applyFill="1" applyBorder="1" applyAlignment="1" quotePrefix="1">
      <alignment horizontal="right"/>
    </xf>
    <xf numFmtId="0" fontId="11" fillId="0" borderId="0" xfId="0" applyFont="1" applyFill="1" applyBorder="1" applyAlignment="1">
      <alignment/>
    </xf>
    <xf numFmtId="0" fontId="10" fillId="0" borderId="0" xfId="0" applyFont="1" applyFill="1" applyBorder="1" applyAlignment="1">
      <alignment horizontal="center" wrapText="1"/>
    </xf>
    <xf numFmtId="41" fontId="10" fillId="0" borderId="0" xfId="0" applyNumberFormat="1" applyFont="1" applyFill="1" applyBorder="1" applyAlignment="1">
      <alignment horizontal="right"/>
    </xf>
    <xf numFmtId="41" fontId="11" fillId="2" borderId="0" xfId="0" applyNumberFormat="1" applyFont="1" applyFill="1" applyBorder="1" applyAlignment="1">
      <alignment horizontal="right"/>
    </xf>
    <xf numFmtId="0" fontId="10" fillId="0" borderId="12" xfId="0" applyFont="1" applyBorder="1" applyAlignment="1">
      <alignment/>
    </xf>
    <xf numFmtId="0" fontId="11" fillId="0" borderId="12" xfId="0" applyFont="1" applyBorder="1" applyAlignment="1">
      <alignment horizontal="left"/>
    </xf>
    <xf numFmtId="0" fontId="11" fillId="0" borderId="12" xfId="0" applyFont="1" applyBorder="1" applyAlignment="1">
      <alignment horizontal="justify" wrapText="1"/>
    </xf>
    <xf numFmtId="14" fontId="10" fillId="0" borderId="12" xfId="15" applyNumberFormat="1" applyFont="1" applyBorder="1" applyAlignment="1">
      <alignment horizontal="right"/>
    </xf>
    <xf numFmtId="14" fontId="10" fillId="0" borderId="12" xfId="15" applyNumberFormat="1" applyFont="1" applyBorder="1" applyAlignment="1" quotePrefix="1">
      <alignment horizontal="right"/>
    </xf>
    <xf numFmtId="164" fontId="11" fillId="0" borderId="0" xfId="15" applyNumberFormat="1" applyFont="1" applyBorder="1" applyAlignment="1" quotePrefix="1">
      <alignment horizontal="right"/>
    </xf>
    <xf numFmtId="0" fontId="11" fillId="0" borderId="0" xfId="0" applyFont="1" applyBorder="1" applyAlignment="1">
      <alignment horizontal="justify" wrapText="1"/>
    </xf>
    <xf numFmtId="0" fontId="10" fillId="0" borderId="22" xfId="0" applyFont="1" applyBorder="1" applyAlignment="1">
      <alignment/>
    </xf>
    <xf numFmtId="41" fontId="11" fillId="0" borderId="22" xfId="15" applyNumberFormat="1" applyFont="1" applyBorder="1" applyAlignment="1">
      <alignment/>
    </xf>
    <xf numFmtId="41" fontId="10" fillId="0" borderId="22" xfId="15" applyNumberFormat="1" applyFont="1" applyBorder="1" applyAlignment="1">
      <alignment/>
    </xf>
    <xf numFmtId="0" fontId="15" fillId="0" borderId="0" xfId="0" applyFont="1" applyBorder="1" applyAlignment="1">
      <alignment/>
    </xf>
    <xf numFmtId="41" fontId="14" fillId="0" borderId="0" xfId="15" applyNumberFormat="1" applyFont="1" applyBorder="1" applyAlignment="1">
      <alignment/>
    </xf>
    <xf numFmtId="41" fontId="15" fillId="0" borderId="0" xfId="15" applyNumberFormat="1" applyFont="1" applyBorder="1" applyAlignment="1">
      <alignment/>
    </xf>
    <xf numFmtId="0" fontId="14" fillId="0" borderId="0" xfId="0" applyFont="1" applyBorder="1" applyAlignment="1" quotePrefix="1">
      <alignment/>
    </xf>
    <xf numFmtId="41" fontId="10" fillId="0" borderId="0" xfId="15" applyNumberFormat="1" applyFont="1" applyBorder="1" applyAlignment="1">
      <alignment/>
    </xf>
    <xf numFmtId="0" fontId="15" fillId="0" borderId="0" xfId="0" applyFont="1" applyAlignment="1">
      <alignment/>
    </xf>
    <xf numFmtId="0" fontId="14" fillId="0" borderId="13" xfId="0" applyFont="1" applyBorder="1" applyAlignment="1" quotePrefix="1">
      <alignment/>
    </xf>
    <xf numFmtId="0" fontId="15" fillId="0" borderId="13" xfId="0" applyFont="1" applyBorder="1" applyAlignment="1">
      <alignment/>
    </xf>
    <xf numFmtId="41" fontId="14" fillId="0" borderId="13" xfId="15" applyNumberFormat="1" applyFont="1" applyBorder="1" applyAlignment="1">
      <alignment/>
    </xf>
    <xf numFmtId="3" fontId="10" fillId="0" borderId="12" xfId="15" applyNumberFormat="1" applyFont="1" applyBorder="1" applyAlignment="1">
      <alignment/>
    </xf>
    <xf numFmtId="164" fontId="11" fillId="0" borderId="12" xfId="15" applyNumberFormat="1" applyFont="1" applyBorder="1" applyAlignment="1">
      <alignment horizontal="left"/>
    </xf>
    <xf numFmtId="164" fontId="11" fillId="0" borderId="12" xfId="15" applyNumberFormat="1" applyFont="1" applyBorder="1" applyAlignment="1">
      <alignment horizontal="justify" wrapText="1"/>
    </xf>
    <xf numFmtId="0" fontId="11" fillId="0" borderId="0" xfId="0" applyFont="1" applyAlignment="1" quotePrefix="1">
      <alignment horizontal="center"/>
    </xf>
    <xf numFmtId="0" fontId="11" fillId="0" borderId="0" xfId="0" applyFont="1" applyBorder="1" applyAlignment="1" quotePrefix="1">
      <alignment horizontal="left"/>
    </xf>
    <xf numFmtId="164" fontId="11" fillId="0" borderId="0" xfId="15" applyNumberFormat="1" applyFont="1" applyBorder="1" applyAlignment="1">
      <alignment horizontal="left"/>
    </xf>
    <xf numFmtId="164" fontId="11" fillId="0" borderId="0" xfId="15" applyNumberFormat="1" applyFont="1" applyBorder="1" applyAlignment="1">
      <alignment horizontal="justify" wrapText="1"/>
    </xf>
    <xf numFmtId="0" fontId="10" fillId="0" borderId="22" xfId="0" applyFont="1" applyBorder="1" applyAlignment="1">
      <alignment horizontal="center"/>
    </xf>
    <xf numFmtId="0" fontId="11" fillId="0" borderId="22" xfId="0" applyFont="1" applyBorder="1" applyAlignment="1">
      <alignment horizontal="left"/>
    </xf>
    <xf numFmtId="0" fontId="11" fillId="0" borderId="22" xfId="0" applyFont="1" applyBorder="1" applyAlignment="1">
      <alignment horizontal="justify" wrapText="1"/>
    </xf>
    <xf numFmtId="0" fontId="10" fillId="0" borderId="0" xfId="0" applyFont="1" applyFill="1" applyBorder="1" applyAlignment="1">
      <alignment horizontal="left" vertical="center" wrapText="1"/>
    </xf>
    <xf numFmtId="0" fontId="10" fillId="0" borderId="0" xfId="0" applyFont="1" applyFill="1" applyBorder="1" applyAlignment="1">
      <alignment/>
    </xf>
    <xf numFmtId="41" fontId="11" fillId="0" borderId="0" xfId="15" applyNumberFormat="1" applyFont="1" applyFill="1" applyBorder="1" applyAlignment="1">
      <alignment/>
    </xf>
    <xf numFmtId="41" fontId="11" fillId="0" borderId="0" xfId="0" applyNumberFormat="1" applyFont="1" applyFill="1" applyBorder="1" applyAlignment="1">
      <alignment/>
    </xf>
    <xf numFmtId="41" fontId="10" fillId="0" borderId="10" xfId="26" applyNumberFormat="1" applyFont="1" applyFill="1" applyBorder="1" applyAlignment="1">
      <alignment horizontal="center" vertical="center" wrapText="1"/>
      <protection/>
    </xf>
    <xf numFmtId="41" fontId="10" fillId="0" borderId="10" xfId="26" applyNumberFormat="1" applyFont="1" applyFill="1" applyBorder="1" applyAlignment="1">
      <alignment horizontal="right" vertical="center" wrapText="1"/>
      <protection/>
    </xf>
    <xf numFmtId="0" fontId="11" fillId="0" borderId="12" xfId="0" applyFont="1" applyFill="1" applyBorder="1" applyAlignment="1">
      <alignment/>
    </xf>
    <xf numFmtId="41" fontId="11" fillId="0" borderId="12" xfId="0" applyNumberFormat="1" applyFont="1" applyFill="1" applyBorder="1" applyAlignment="1">
      <alignment/>
    </xf>
    <xf numFmtId="0" fontId="11" fillId="0" borderId="8" xfId="26" applyFont="1" applyFill="1" applyBorder="1" applyAlignment="1">
      <alignment horizontal="left"/>
      <protection/>
    </xf>
    <xf numFmtId="3" fontId="11" fillId="0" borderId="8" xfId="15" applyNumberFormat="1" applyFont="1" applyFill="1" applyBorder="1" applyAlignment="1">
      <alignment/>
    </xf>
    <xf numFmtId="0" fontId="11" fillId="0" borderId="8" xfId="0" applyFont="1" applyFill="1" applyBorder="1" applyAlignment="1">
      <alignment/>
    </xf>
    <xf numFmtId="41" fontId="11" fillId="0" borderId="8" xfId="15" applyNumberFormat="1" applyFont="1" applyFill="1" applyBorder="1" applyAlignment="1">
      <alignment/>
    </xf>
    <xf numFmtId="0" fontId="14" fillId="0" borderId="0" xfId="26" applyFont="1" applyFill="1" applyBorder="1" applyAlignment="1" quotePrefix="1">
      <alignment horizontal="left"/>
      <protection/>
    </xf>
    <xf numFmtId="3" fontId="14" fillId="0" borderId="0" xfId="26" applyNumberFormat="1" applyFont="1" applyFill="1" applyBorder="1" applyAlignment="1">
      <alignment/>
      <protection/>
    </xf>
    <xf numFmtId="0" fontId="14" fillId="0" borderId="0" xfId="0" applyFont="1" applyFill="1" applyAlignment="1">
      <alignment/>
    </xf>
    <xf numFmtId="41" fontId="14" fillId="0" borderId="0" xfId="26" applyNumberFormat="1" applyFont="1" applyFill="1" applyBorder="1" applyAlignment="1">
      <alignment/>
      <protection/>
    </xf>
    <xf numFmtId="41" fontId="14" fillId="0" borderId="0" xfId="15" applyNumberFormat="1" applyFont="1" applyFill="1" applyBorder="1" applyAlignment="1">
      <alignment/>
    </xf>
    <xf numFmtId="0" fontId="11" fillId="0" borderId="23" xfId="26" applyFont="1" applyFill="1" applyBorder="1" applyAlignment="1">
      <alignment horizontal="left"/>
      <protection/>
    </xf>
    <xf numFmtId="3" fontId="14" fillId="0" borderId="23" xfId="15" applyNumberFormat="1" applyFont="1" applyFill="1" applyBorder="1" applyAlignment="1">
      <alignment/>
    </xf>
    <xf numFmtId="3" fontId="14" fillId="0" borderId="23" xfId="15" applyNumberFormat="1" applyFont="1" applyFill="1" applyBorder="1" applyAlignment="1">
      <alignment horizontal="right"/>
    </xf>
    <xf numFmtId="0" fontId="11" fillId="0" borderId="23" xfId="0" applyFont="1" applyFill="1" applyBorder="1" applyAlignment="1">
      <alignment/>
    </xf>
    <xf numFmtId="41" fontId="11" fillId="0" borderId="23" xfId="26" applyNumberFormat="1" applyFont="1" applyFill="1" applyBorder="1" applyAlignment="1">
      <alignment horizontal="right"/>
      <protection/>
    </xf>
    <xf numFmtId="41" fontId="11" fillId="0" borderId="8" xfId="26" applyNumberFormat="1" applyFont="1" applyFill="1" applyBorder="1" applyAlignment="1">
      <alignment horizontal="right"/>
      <protection/>
    </xf>
    <xf numFmtId="164" fontId="11" fillId="0" borderId="8" xfId="15" applyNumberFormat="1" applyFont="1" applyFill="1" applyBorder="1" applyAlignment="1">
      <alignment/>
    </xf>
    <xf numFmtId="0" fontId="14" fillId="0" borderId="8" xfId="26" applyFont="1" applyFill="1" applyBorder="1" applyAlignment="1" quotePrefix="1">
      <alignment horizontal="left"/>
      <protection/>
    </xf>
    <xf numFmtId="3" fontId="14" fillId="0" borderId="8" xfId="15" applyNumberFormat="1" applyFont="1" applyFill="1" applyBorder="1" applyAlignment="1">
      <alignment/>
    </xf>
    <xf numFmtId="0" fontId="14" fillId="0" borderId="8" xfId="0" applyFont="1" applyFill="1" applyBorder="1" applyAlignment="1">
      <alignment/>
    </xf>
    <xf numFmtId="41" fontId="14" fillId="0" borderId="8" xfId="26" applyNumberFormat="1" applyFont="1" applyFill="1" applyBorder="1" applyAlignment="1">
      <alignment horizontal="right"/>
      <protection/>
    </xf>
    <xf numFmtId="164" fontId="14" fillId="0" borderId="8" xfId="15" applyNumberFormat="1" applyFont="1" applyFill="1" applyBorder="1" applyAlignment="1">
      <alignment/>
    </xf>
    <xf numFmtId="41" fontId="14" fillId="0" borderId="8" xfId="15" applyNumberFormat="1" applyFont="1" applyFill="1" applyBorder="1" applyAlignment="1">
      <alignment/>
    </xf>
    <xf numFmtId="0" fontId="14" fillId="0" borderId="9" xfId="26" applyFont="1" applyFill="1" applyBorder="1" applyAlignment="1" quotePrefix="1">
      <alignment horizontal="left"/>
      <protection/>
    </xf>
    <xf numFmtId="3" fontId="14" fillId="0" borderId="11" xfId="15" applyNumberFormat="1" applyFont="1" applyFill="1" applyBorder="1" applyAlignment="1">
      <alignment/>
    </xf>
    <xf numFmtId="0" fontId="14" fillId="0" borderId="11" xfId="0" applyFont="1" applyFill="1" applyBorder="1" applyAlignment="1">
      <alignment/>
    </xf>
    <xf numFmtId="41" fontId="14" fillId="0" borderId="11" xfId="26" applyNumberFormat="1" applyFont="1" applyFill="1" applyBorder="1" applyAlignment="1">
      <alignment horizontal="right"/>
      <protection/>
    </xf>
    <xf numFmtId="41" fontId="14" fillId="0" borderId="9" xfId="15" applyNumberFormat="1" applyFont="1" applyFill="1" applyBorder="1" applyAlignment="1">
      <alignment/>
    </xf>
    <xf numFmtId="164" fontId="14" fillId="0" borderId="11" xfId="15" applyNumberFormat="1" applyFont="1" applyFill="1" applyBorder="1" applyAlignment="1">
      <alignment/>
    </xf>
    <xf numFmtId="41" fontId="14" fillId="0" borderId="11" xfId="15" applyNumberFormat="1" applyFont="1" applyFill="1" applyBorder="1" applyAlignment="1">
      <alignment/>
    </xf>
    <xf numFmtId="0" fontId="14" fillId="0" borderId="11" xfId="26" applyFont="1" applyFill="1" applyBorder="1" applyAlignment="1" quotePrefix="1">
      <alignment horizontal="left"/>
      <protection/>
    </xf>
    <xf numFmtId="0" fontId="11" fillId="0" borderId="12" xfId="26" applyFont="1" applyFill="1" applyBorder="1" applyAlignment="1">
      <alignment horizontal="left"/>
      <protection/>
    </xf>
    <xf numFmtId="3" fontId="14" fillId="0" borderId="0" xfId="15" applyNumberFormat="1" applyFont="1" applyFill="1" applyBorder="1" applyAlignment="1">
      <alignment/>
    </xf>
    <xf numFmtId="3" fontId="14" fillId="0" borderId="0" xfId="15" applyNumberFormat="1" applyFont="1" applyFill="1" applyBorder="1" applyAlignment="1">
      <alignment horizontal="right"/>
    </xf>
    <xf numFmtId="41" fontId="11" fillId="0" borderId="12" xfId="26" applyNumberFormat="1" applyFont="1" applyFill="1" applyBorder="1" applyAlignment="1">
      <alignment horizontal="right"/>
      <protection/>
    </xf>
    <xf numFmtId="41" fontId="11" fillId="0" borderId="12" xfId="15" applyNumberFormat="1" applyFont="1" applyFill="1" applyBorder="1" applyAlignment="1">
      <alignment/>
    </xf>
    <xf numFmtId="0" fontId="11" fillId="0" borderId="0" xfId="26" applyFont="1" applyFill="1" applyBorder="1" applyAlignment="1">
      <alignment horizontal="left"/>
      <protection/>
    </xf>
    <xf numFmtId="3" fontId="11" fillId="0" borderId="0" xfId="15" applyNumberFormat="1" applyFont="1" applyFill="1" applyBorder="1" applyAlignment="1">
      <alignment horizontal="right"/>
    </xf>
    <xf numFmtId="41" fontId="11" fillId="0" borderId="0" xfId="26" applyNumberFormat="1" applyFont="1" applyFill="1" applyBorder="1" applyAlignment="1">
      <alignment horizontal="right"/>
      <protection/>
    </xf>
    <xf numFmtId="0" fontId="11" fillId="0" borderId="13" xfId="26" applyFont="1" applyFill="1" applyBorder="1" applyAlignment="1">
      <alignment horizontal="left"/>
      <protection/>
    </xf>
    <xf numFmtId="3" fontId="11" fillId="0" borderId="13" xfId="15" applyNumberFormat="1" applyFont="1" applyFill="1" applyBorder="1" applyAlignment="1">
      <alignment horizontal="right"/>
    </xf>
    <xf numFmtId="0" fontId="11" fillId="0" borderId="13" xfId="0" applyFont="1" applyFill="1" applyBorder="1" applyAlignment="1">
      <alignment/>
    </xf>
    <xf numFmtId="41" fontId="11" fillId="0" borderId="13" xfId="26" applyNumberFormat="1" applyFont="1" applyFill="1" applyBorder="1" applyAlignment="1">
      <alignment horizontal="right"/>
      <protection/>
    </xf>
    <xf numFmtId="0" fontId="14" fillId="0" borderId="0" xfId="26" applyFont="1" applyBorder="1" applyAlignment="1">
      <alignment horizontal="left" indent="1"/>
      <protection/>
    </xf>
    <xf numFmtId="3" fontId="11" fillId="0" borderId="0" xfId="26" applyNumberFormat="1" applyFont="1" applyBorder="1" applyAlignment="1">
      <alignment horizontal="right"/>
      <protection/>
    </xf>
    <xf numFmtId="165" fontId="19" fillId="0" borderId="0" xfId="26" applyNumberFormat="1" applyFont="1" applyBorder="1" applyAlignment="1">
      <alignment horizontal="right"/>
      <protection/>
    </xf>
    <xf numFmtId="165" fontId="11" fillId="0" borderId="0" xfId="26" applyNumberFormat="1" applyFont="1" applyBorder="1" applyAlignment="1">
      <alignment horizontal="right"/>
      <protection/>
    </xf>
    <xf numFmtId="41" fontId="11" fillId="0" borderId="0" xfId="26" applyNumberFormat="1" applyFont="1" applyBorder="1" applyAlignment="1">
      <alignment horizontal="right"/>
      <protection/>
    </xf>
    <xf numFmtId="41" fontId="14" fillId="0" borderId="0" xfId="15" applyNumberFormat="1" applyFont="1" applyBorder="1" applyAlignment="1">
      <alignment/>
    </xf>
    <xf numFmtId="0" fontId="11" fillId="0" borderId="0" xfId="0" applyFont="1" applyAlignment="1" quotePrefix="1">
      <alignment horizontal="left" wrapText="1" indent="2"/>
    </xf>
    <xf numFmtId="41" fontId="11" fillId="0" borderId="0" xfId="0" applyNumberFormat="1" applyFont="1" applyAlignment="1" quotePrefix="1">
      <alignment horizontal="left" wrapText="1" indent="2"/>
    </xf>
    <xf numFmtId="41" fontId="10" fillId="0" borderId="10" xfId="26" applyNumberFormat="1" applyFont="1" applyBorder="1" applyAlignment="1">
      <alignment horizontal="center" vertical="center" wrapText="1"/>
      <protection/>
    </xf>
    <xf numFmtId="0" fontId="10" fillId="0" borderId="0" xfId="26" applyFont="1" applyBorder="1" applyAlignment="1">
      <alignment/>
      <protection/>
    </xf>
    <xf numFmtId="0" fontId="11" fillId="0" borderId="8" xfId="26" applyFont="1" applyBorder="1" applyAlignment="1">
      <alignment horizontal="left"/>
      <protection/>
    </xf>
    <xf numFmtId="3" fontId="11" fillId="0" borderId="8" xfId="15" applyNumberFormat="1" applyFont="1" applyBorder="1" applyAlignment="1">
      <alignment/>
    </xf>
    <xf numFmtId="165" fontId="11" fillId="0" borderId="8" xfId="15" applyNumberFormat="1" applyFont="1" applyBorder="1" applyAlignment="1">
      <alignment/>
    </xf>
    <xf numFmtId="164" fontId="11" fillId="0" borderId="8" xfId="15" applyNumberFormat="1" applyFont="1" applyBorder="1" applyAlignment="1">
      <alignment/>
    </xf>
    <xf numFmtId="0" fontId="14" fillId="0" borderId="0" xfId="26" applyFont="1" applyBorder="1" applyAlignment="1" quotePrefix="1">
      <alignment horizontal="left"/>
      <protection/>
    </xf>
    <xf numFmtId="41" fontId="14" fillId="0" borderId="0" xfId="26" applyNumberFormat="1" applyFont="1" applyBorder="1" applyAlignment="1">
      <alignment horizontal="right" indent="1"/>
      <protection/>
    </xf>
    <xf numFmtId="3" fontId="14" fillId="0" borderId="0" xfId="15" applyNumberFormat="1" applyFont="1" applyBorder="1" applyAlignment="1">
      <alignment/>
    </xf>
    <xf numFmtId="3" fontId="20" fillId="0" borderId="0" xfId="15" applyNumberFormat="1" applyFont="1" applyBorder="1" applyAlignment="1">
      <alignment/>
    </xf>
    <xf numFmtId="165" fontId="14" fillId="0" borderId="0" xfId="26" applyNumberFormat="1" applyFont="1" applyBorder="1" applyAlignment="1">
      <alignment horizontal="right" indent="1"/>
      <protection/>
    </xf>
    <xf numFmtId="164" fontId="14" fillId="0" borderId="0" xfId="15" applyNumberFormat="1" applyFont="1" applyBorder="1" applyAlignment="1">
      <alignment/>
    </xf>
    <xf numFmtId="0" fontId="11" fillId="0" borderId="23" xfId="26" applyFont="1" applyBorder="1" applyAlignment="1">
      <alignment horizontal="left"/>
      <protection/>
    </xf>
    <xf numFmtId="3" fontId="14" fillId="0" borderId="23" xfId="15" applyNumberFormat="1" applyFont="1" applyBorder="1" applyAlignment="1">
      <alignment/>
    </xf>
    <xf numFmtId="3" fontId="14" fillId="0" borderId="23" xfId="15" applyNumberFormat="1" applyFont="1" applyBorder="1" applyAlignment="1">
      <alignment horizontal="right"/>
    </xf>
    <xf numFmtId="0" fontId="11" fillId="0" borderId="23" xfId="0" applyFont="1" applyBorder="1" applyAlignment="1">
      <alignment/>
    </xf>
    <xf numFmtId="41" fontId="11" fillId="0" borderId="23" xfId="26" applyNumberFormat="1" applyFont="1" applyBorder="1" applyAlignment="1">
      <alignment horizontal="right"/>
      <protection/>
    </xf>
    <xf numFmtId="41" fontId="11" fillId="0" borderId="23" xfId="15" applyNumberFormat="1" applyFont="1" applyBorder="1" applyAlignment="1">
      <alignment/>
    </xf>
    <xf numFmtId="3" fontId="11" fillId="0" borderId="0" xfId="15" applyNumberFormat="1" applyFont="1" applyBorder="1" applyAlignment="1">
      <alignment/>
    </xf>
    <xf numFmtId="165" fontId="11" fillId="0" borderId="0" xfId="15" applyNumberFormat="1" applyFont="1" applyBorder="1" applyAlignment="1">
      <alignment/>
    </xf>
    <xf numFmtId="3" fontId="11" fillId="0" borderId="8" xfId="26" applyNumberFormat="1" applyFont="1" applyBorder="1" applyAlignment="1">
      <alignment horizontal="left" indent="1"/>
      <protection/>
    </xf>
    <xf numFmtId="165" fontId="11" fillId="0" borderId="8" xfId="26" applyNumberFormat="1" applyFont="1" applyBorder="1" applyAlignment="1">
      <alignment horizontal="left" indent="1"/>
      <protection/>
    </xf>
    <xf numFmtId="0" fontId="14" fillId="0" borderId="24" xfId="26" applyFont="1" applyBorder="1" applyAlignment="1" quotePrefix="1">
      <alignment horizontal="left"/>
      <protection/>
    </xf>
    <xf numFmtId="3" fontId="14" fillId="0" borderId="24" xfId="15" applyNumberFormat="1" applyFont="1" applyBorder="1" applyAlignment="1">
      <alignment/>
    </xf>
    <xf numFmtId="165" fontId="14" fillId="0" borderId="24" xfId="15" applyNumberFormat="1" applyFont="1" applyBorder="1" applyAlignment="1">
      <alignment/>
    </xf>
    <xf numFmtId="164" fontId="14" fillId="0" borderId="24" xfId="15" applyNumberFormat="1" applyFont="1" applyBorder="1" applyAlignment="1">
      <alignment/>
    </xf>
    <xf numFmtId="0" fontId="14" fillId="0" borderId="0" xfId="0" applyFont="1" applyAlignment="1">
      <alignment/>
    </xf>
    <xf numFmtId="165" fontId="14" fillId="0" borderId="0" xfId="15" applyNumberFormat="1" applyFont="1" applyBorder="1" applyAlignment="1">
      <alignment/>
    </xf>
    <xf numFmtId="0" fontId="10" fillId="0" borderId="10" xfId="26" applyFont="1" applyBorder="1" applyAlignment="1">
      <alignment/>
      <protection/>
    </xf>
    <xf numFmtId="3" fontId="10" fillId="0" borderId="10" xfId="26" applyNumberFormat="1" applyFont="1" applyBorder="1" applyAlignment="1">
      <alignment/>
      <protection/>
    </xf>
    <xf numFmtId="3" fontId="11" fillId="0" borderId="10" xfId="15" applyNumberFormat="1" applyFont="1" applyBorder="1" applyAlignment="1">
      <alignment/>
    </xf>
    <xf numFmtId="165" fontId="10" fillId="0" borderId="10" xfId="26" applyNumberFormat="1" applyFont="1" applyBorder="1" applyAlignment="1">
      <alignment/>
      <protection/>
    </xf>
    <xf numFmtId="164" fontId="11" fillId="0" borderId="10" xfId="15" applyNumberFormat="1" applyFont="1" applyBorder="1" applyAlignment="1">
      <alignment/>
    </xf>
    <xf numFmtId="0" fontId="11" fillId="0" borderId="0" xfId="26" applyFont="1" applyBorder="1" applyAlignment="1">
      <alignment horizontal="left"/>
      <protection/>
    </xf>
    <xf numFmtId="3" fontId="11" fillId="0" borderId="0" xfId="15" applyNumberFormat="1" applyFont="1" applyBorder="1" applyAlignment="1">
      <alignment horizontal="right"/>
    </xf>
    <xf numFmtId="0" fontId="11" fillId="0" borderId="13" xfId="26" applyFont="1" applyBorder="1" applyAlignment="1">
      <alignment horizontal="left"/>
      <protection/>
    </xf>
    <xf numFmtId="3" fontId="11" fillId="0" borderId="13" xfId="26" applyNumberFormat="1" applyFont="1" applyBorder="1" applyAlignment="1">
      <alignment horizontal="right"/>
      <protection/>
    </xf>
    <xf numFmtId="3" fontId="11" fillId="0" borderId="13" xfId="15" applyNumberFormat="1" applyFont="1" applyBorder="1" applyAlignment="1">
      <alignment horizontal="right"/>
    </xf>
    <xf numFmtId="165" fontId="11" fillId="0" borderId="13" xfId="26" applyNumberFormat="1" applyFont="1" applyBorder="1" applyAlignment="1">
      <alignment horizontal="right"/>
      <protection/>
    </xf>
    <xf numFmtId="164" fontId="11" fillId="0" borderId="13" xfId="15" applyNumberFormat="1" applyFont="1" applyBorder="1" applyAlignment="1">
      <alignment horizontal="right"/>
    </xf>
    <xf numFmtId="3" fontId="10" fillId="0" borderId="12" xfId="15" applyNumberFormat="1" applyFont="1" applyFill="1" applyBorder="1" applyAlignment="1">
      <alignment/>
    </xf>
    <xf numFmtId="164" fontId="11" fillId="0" borderId="12" xfId="15" applyNumberFormat="1" applyFont="1" applyFill="1" applyBorder="1" applyAlignment="1">
      <alignment horizontal="left"/>
    </xf>
    <xf numFmtId="164" fontId="11" fillId="0" borderId="12" xfId="15" applyNumberFormat="1" applyFont="1" applyFill="1" applyBorder="1" applyAlignment="1">
      <alignment horizontal="justify" wrapText="1"/>
    </xf>
    <xf numFmtId="0" fontId="10" fillId="0" borderId="22" xfId="0" applyFont="1" applyFill="1" applyBorder="1" applyAlignment="1">
      <alignment/>
    </xf>
    <xf numFmtId="0" fontId="10" fillId="0" borderId="22" xfId="0" applyFont="1" applyFill="1" applyBorder="1" applyAlignment="1">
      <alignment horizontal="center"/>
    </xf>
    <xf numFmtId="0" fontId="11" fillId="0" borderId="22" xfId="0" applyFont="1" applyFill="1" applyBorder="1" applyAlignment="1">
      <alignment horizontal="justify" wrapText="1"/>
    </xf>
    <xf numFmtId="41" fontId="10" fillId="0" borderId="22" xfId="15" applyNumberFormat="1" applyFont="1" applyFill="1" applyBorder="1" applyAlignment="1">
      <alignment/>
    </xf>
    <xf numFmtId="0" fontId="14" fillId="0" borderId="0" xfId="26" applyFont="1" applyFill="1" applyBorder="1" applyAlignment="1">
      <alignment horizontal="left"/>
      <protection/>
    </xf>
    <xf numFmtId="3" fontId="14" fillId="0" borderId="0" xfId="26" applyNumberFormat="1" applyFont="1" applyFill="1" applyBorder="1" applyAlignment="1">
      <alignment horizontal="right"/>
      <protection/>
    </xf>
    <xf numFmtId="3" fontId="14" fillId="0" borderId="0" xfId="15" applyNumberFormat="1" applyFont="1" applyFill="1" applyBorder="1" applyAlignment="1" quotePrefix="1">
      <alignment/>
    </xf>
    <xf numFmtId="164" fontId="14" fillId="0" borderId="0" xfId="15" applyNumberFormat="1" applyFont="1" applyFill="1" applyBorder="1" applyAlignment="1" quotePrefix="1">
      <alignment horizontal="right"/>
    </xf>
    <xf numFmtId="3" fontId="14" fillId="0" borderId="0" xfId="15" applyNumberFormat="1" applyFont="1" applyFill="1" applyBorder="1" applyAlignment="1" quotePrefix="1">
      <alignment horizontal="left"/>
    </xf>
    <xf numFmtId="164" fontId="14" fillId="0" borderId="0" xfId="15" applyNumberFormat="1" applyFont="1" applyFill="1" applyBorder="1" applyAlignment="1">
      <alignment horizontal="left"/>
    </xf>
    <xf numFmtId="164" fontId="14" fillId="0" borderId="0" xfId="15" applyNumberFormat="1" applyFont="1" applyFill="1" applyBorder="1" applyAlignment="1">
      <alignment/>
    </xf>
    <xf numFmtId="0" fontId="11" fillId="0" borderId="0" xfId="0" applyFont="1" applyFill="1" applyAlignment="1" quotePrefix="1">
      <alignment horizontal="center"/>
    </xf>
    <xf numFmtId="0" fontId="11" fillId="0" borderId="0" xfId="0" applyFont="1" applyFill="1" applyBorder="1" applyAlignment="1" quotePrefix="1">
      <alignment horizontal="left"/>
    </xf>
    <xf numFmtId="164" fontId="11" fillId="0" borderId="0" xfId="15" applyNumberFormat="1" applyFont="1" applyFill="1" applyBorder="1" applyAlignment="1">
      <alignment horizontal="left"/>
    </xf>
    <xf numFmtId="164" fontId="11" fillId="0" borderId="0" xfId="15" applyNumberFormat="1" applyFont="1" applyFill="1" applyBorder="1" applyAlignment="1">
      <alignment horizontal="justify" wrapText="1"/>
    </xf>
    <xf numFmtId="0" fontId="11" fillId="0" borderId="0" xfId="0" applyFont="1" applyBorder="1" applyAlignment="1">
      <alignment horizontal="justify" vertical="center" wrapText="1"/>
    </xf>
    <xf numFmtId="0" fontId="17" fillId="0" borderId="0" xfId="0" applyFont="1" applyBorder="1" applyAlignment="1">
      <alignment horizontal="justify" vertical="center" wrapText="1"/>
    </xf>
    <xf numFmtId="3" fontId="10" fillId="0" borderId="0" xfId="15" applyNumberFormat="1" applyFont="1" applyBorder="1" applyAlignment="1">
      <alignment/>
    </xf>
    <xf numFmtId="14" fontId="10" fillId="0" borderId="0" xfId="15" applyNumberFormat="1" applyFont="1" applyBorder="1" applyAlignment="1">
      <alignment horizontal="right"/>
    </xf>
    <xf numFmtId="3" fontId="11" fillId="0" borderId="0" xfId="15" applyNumberFormat="1" applyFont="1" applyBorder="1" applyAlignment="1" quotePrefix="1">
      <alignment/>
    </xf>
    <xf numFmtId="0" fontId="11" fillId="0" borderId="0" xfId="0" applyFont="1" applyFill="1" applyBorder="1" applyAlignment="1">
      <alignment/>
    </xf>
    <xf numFmtId="0" fontId="14" fillId="0" borderId="0" xfId="0" applyFont="1" applyBorder="1" applyAlignment="1" quotePrefix="1">
      <alignment horizontal="left"/>
    </xf>
    <xf numFmtId="0" fontId="14" fillId="0" borderId="0" xfId="0" applyFont="1" applyBorder="1" applyAlignment="1">
      <alignment horizontal="left"/>
    </xf>
    <xf numFmtId="164" fontId="14" fillId="0" borderId="0" xfId="15" applyNumberFormat="1" applyFont="1" applyBorder="1" applyAlignment="1">
      <alignment horizontal="justify" wrapText="1"/>
    </xf>
    <xf numFmtId="0" fontId="14" fillId="0" borderId="0" xfId="0" applyFont="1" applyAlignment="1" quotePrefix="1">
      <alignment horizontal="center"/>
    </xf>
    <xf numFmtId="0" fontId="14" fillId="0" borderId="0" xfId="0" applyFont="1" applyAlignment="1" quotePrefix="1">
      <alignment/>
    </xf>
    <xf numFmtId="41" fontId="14" fillId="0" borderId="0" xfId="0" applyNumberFormat="1" applyFont="1" applyAlignment="1">
      <alignment/>
    </xf>
    <xf numFmtId="0" fontId="11" fillId="0" borderId="0" xfId="0" applyFont="1" applyBorder="1" applyAlignment="1" quotePrefix="1">
      <alignment horizontal="center"/>
    </xf>
    <xf numFmtId="3" fontId="14" fillId="0" borderId="0" xfId="15" applyNumberFormat="1" applyFont="1" applyBorder="1" applyAlignment="1" quotePrefix="1">
      <alignment horizontal="left"/>
    </xf>
    <xf numFmtId="3" fontId="10" fillId="0" borderId="0" xfId="15" applyNumberFormat="1" applyFont="1" applyFill="1" applyBorder="1" applyAlignment="1">
      <alignment/>
    </xf>
    <xf numFmtId="0" fontId="10" fillId="0" borderId="0" xfId="26" applyFont="1" applyFill="1" applyBorder="1" applyAlignment="1">
      <alignment horizontal="left"/>
      <protection/>
    </xf>
    <xf numFmtId="0" fontId="10" fillId="0" borderId="0" xfId="0" applyFont="1" applyFill="1" applyBorder="1" applyAlignment="1">
      <alignment horizontal="left"/>
    </xf>
    <xf numFmtId="41" fontId="10" fillId="0" borderId="10" xfId="15" applyNumberFormat="1" applyFont="1" applyFill="1" applyBorder="1" applyAlignment="1">
      <alignment horizontal="center" vertical="center" wrapText="1"/>
    </xf>
    <xf numFmtId="0" fontId="11" fillId="0" borderId="11" xfId="26" applyFont="1" applyFill="1" applyBorder="1" applyAlignment="1">
      <alignment horizontal="left"/>
      <protection/>
    </xf>
    <xf numFmtId="0" fontId="11" fillId="0" borderId="11" xfId="0" applyFont="1" applyFill="1" applyBorder="1" applyAlignment="1">
      <alignment/>
    </xf>
    <xf numFmtId="0" fontId="11" fillId="0" borderId="11" xfId="0" applyFont="1" applyFill="1" applyBorder="1" applyAlignment="1">
      <alignment horizontal="left"/>
    </xf>
    <xf numFmtId="164" fontId="11" fillId="0" borderId="11" xfId="15" applyNumberFormat="1" applyFont="1" applyFill="1" applyBorder="1" applyAlignment="1">
      <alignment wrapText="1"/>
    </xf>
    <xf numFmtId="41" fontId="11" fillId="0" borderId="11" xfId="0" applyNumberFormat="1" applyFont="1" applyFill="1" applyBorder="1" applyAlignment="1">
      <alignment/>
    </xf>
    <xf numFmtId="164" fontId="14" fillId="0" borderId="24" xfId="15" applyNumberFormat="1" applyFont="1" applyFill="1" applyBorder="1" applyAlignment="1">
      <alignment/>
    </xf>
    <xf numFmtId="41" fontId="14" fillId="0" borderId="24" xfId="0" applyNumberFormat="1" applyFont="1" applyFill="1" applyBorder="1" applyAlignment="1">
      <alignment/>
    </xf>
    <xf numFmtId="41" fontId="14" fillId="0" borderId="0" xfId="0" applyNumberFormat="1" applyFont="1" applyFill="1" applyBorder="1" applyAlignment="1">
      <alignment/>
    </xf>
    <xf numFmtId="3" fontId="14" fillId="0" borderId="0" xfId="0" applyNumberFormat="1" applyFont="1" applyFill="1" applyAlignment="1">
      <alignment/>
    </xf>
    <xf numFmtId="41" fontId="14" fillId="0" borderId="0" xfId="0" applyNumberFormat="1" applyFont="1" applyFill="1" applyAlignment="1">
      <alignment horizontal="center"/>
    </xf>
    <xf numFmtId="164" fontId="11" fillId="0" borderId="10" xfId="15" applyNumberFormat="1" applyFont="1" applyFill="1" applyBorder="1" applyAlignment="1">
      <alignment vertical="center"/>
    </xf>
    <xf numFmtId="0" fontId="11" fillId="0" borderId="0" xfId="26" applyFont="1" applyFill="1" applyBorder="1" applyAlignment="1">
      <alignment horizontal="left" vertical="center"/>
      <protection/>
    </xf>
    <xf numFmtId="0" fontId="14" fillId="0" borderId="0" xfId="26" applyFont="1" applyFill="1" applyBorder="1" applyAlignment="1" quotePrefix="1">
      <alignment horizontal="justify" vertical="center" wrapText="1"/>
      <protection/>
    </xf>
    <xf numFmtId="0" fontId="14" fillId="0" borderId="0" xfId="26" applyFont="1" applyFill="1" applyBorder="1" applyAlignment="1" quotePrefix="1">
      <alignment horizontal="justify" vertical="center"/>
      <protection/>
    </xf>
    <xf numFmtId="41" fontId="14" fillId="0" borderId="0" xfId="0" applyNumberFormat="1" applyFont="1" applyFill="1" applyAlignment="1">
      <alignment/>
    </xf>
    <xf numFmtId="0" fontId="11" fillId="0" borderId="14" xfId="26" applyFont="1" applyFill="1" applyBorder="1" applyAlignment="1">
      <alignment horizontal="left"/>
      <protection/>
    </xf>
    <xf numFmtId="0" fontId="11" fillId="0" borderId="14" xfId="0" applyFont="1" applyFill="1" applyBorder="1" applyAlignment="1">
      <alignment/>
    </xf>
    <xf numFmtId="164" fontId="11" fillId="0" borderId="14" xfId="15" applyNumberFormat="1" applyFont="1" applyFill="1" applyBorder="1" applyAlignment="1">
      <alignment horizontal="center"/>
    </xf>
    <xf numFmtId="164" fontId="11" fillId="0" borderId="14" xfId="15" applyNumberFormat="1" applyFont="1" applyFill="1" applyBorder="1" applyAlignment="1">
      <alignment/>
    </xf>
    <xf numFmtId="0" fontId="11" fillId="0" borderId="0" xfId="0" applyFont="1" applyFill="1" applyBorder="1" applyAlignment="1">
      <alignment horizontal="left" vertical="center" indent="1"/>
    </xf>
    <xf numFmtId="0" fontId="11" fillId="0" borderId="0" xfId="0" applyFont="1" applyFill="1" applyBorder="1" applyAlignment="1">
      <alignment horizontal="left" vertical="center"/>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0" fontId="10" fillId="0" borderId="0" xfId="0" applyFont="1" applyFill="1" applyBorder="1" applyAlignment="1">
      <alignment/>
    </xf>
    <xf numFmtId="0" fontId="10" fillId="0" borderId="0" xfId="0" applyFont="1" applyFill="1" applyBorder="1" applyAlignment="1">
      <alignment vertical="center"/>
    </xf>
    <xf numFmtId="0" fontId="10" fillId="0" borderId="0" xfId="0" applyFont="1" applyFill="1" applyBorder="1" applyAlignment="1">
      <alignment horizontal="right"/>
    </xf>
    <xf numFmtId="0" fontId="15" fillId="0" borderId="0" xfId="0" applyFont="1" applyFill="1" applyBorder="1" applyAlignment="1">
      <alignment horizontal="left" vertical="center"/>
    </xf>
    <xf numFmtId="0" fontId="21" fillId="0" borderId="25" xfId="0" applyFont="1" applyFill="1" applyBorder="1" applyAlignment="1">
      <alignment horizontal="left" vertical="center"/>
    </xf>
    <xf numFmtId="0" fontId="10" fillId="0" borderId="25" xfId="0" applyFont="1" applyFill="1" applyBorder="1" applyAlignment="1">
      <alignment horizontal="center" vertical="center"/>
    </xf>
    <xf numFmtId="0" fontId="10" fillId="2" borderId="0" xfId="0" applyFont="1" applyFill="1" applyBorder="1" applyAlignment="1">
      <alignment/>
    </xf>
    <xf numFmtId="41" fontId="11" fillId="0" borderId="0" xfId="15" applyNumberFormat="1" applyFont="1" applyFill="1" applyBorder="1" applyAlignment="1" quotePrefix="1">
      <alignment horizontal="right"/>
    </xf>
    <xf numFmtId="0" fontId="10" fillId="0" borderId="14" xfId="0" applyFont="1" applyFill="1" applyBorder="1" applyAlignment="1">
      <alignment horizontal="center" vertical="center"/>
    </xf>
    <xf numFmtId="3" fontId="10" fillId="0" borderId="14" xfId="15" applyNumberFormat="1" applyFont="1" applyFill="1" applyBorder="1" applyAlignment="1">
      <alignment/>
    </xf>
    <xf numFmtId="0" fontId="0" fillId="0" borderId="0" xfId="0" applyBorder="1" applyAlignment="1">
      <alignment horizontal="justify" wrapText="1"/>
    </xf>
    <xf numFmtId="0" fontId="10" fillId="0" borderId="0" xfId="26" applyFont="1" applyFill="1" applyBorder="1" applyAlignment="1">
      <alignment horizontal="left" vertical="center"/>
      <protection/>
    </xf>
    <xf numFmtId="41" fontId="10" fillId="0" borderId="12" xfId="15" applyNumberFormat="1" applyFont="1" applyFill="1" applyBorder="1" applyAlignment="1">
      <alignment horizontal="right" vertical="center" wrapText="1"/>
    </xf>
    <xf numFmtId="14" fontId="10" fillId="0" borderId="12" xfId="15" applyNumberFormat="1" applyFont="1" applyFill="1" applyBorder="1" applyAlignment="1">
      <alignment horizontal="right" vertical="center" wrapText="1"/>
    </xf>
    <xf numFmtId="0" fontId="10" fillId="0" borderId="0" xfId="26" applyFont="1" applyFill="1" applyBorder="1" applyAlignment="1">
      <alignment horizontal="left" vertical="top"/>
      <protection/>
    </xf>
    <xf numFmtId="0" fontId="17" fillId="0" borderId="0" xfId="0" applyFont="1" applyFill="1" applyBorder="1" applyAlignment="1">
      <alignment vertical="center" wrapText="1"/>
    </xf>
    <xf numFmtId="41" fontId="10" fillId="0" borderId="0" xfId="15" applyNumberFormat="1" applyFont="1" applyFill="1" applyBorder="1" applyAlignment="1">
      <alignment horizontal="right" vertical="center" wrapText="1"/>
    </xf>
    <xf numFmtId="3" fontId="10" fillId="0" borderId="0" xfId="0" applyNumberFormat="1" applyFont="1" applyFill="1" applyBorder="1" applyAlignment="1">
      <alignment horizontal="right"/>
    </xf>
    <xf numFmtId="3" fontId="11" fillId="0" borderId="0" xfId="0" applyNumberFormat="1" applyFont="1" applyFill="1" applyBorder="1" applyAlignment="1">
      <alignment/>
    </xf>
    <xf numFmtId="0" fontId="10" fillId="0" borderId="0" xfId="0" applyFont="1" applyFill="1" applyBorder="1" applyAlignment="1" quotePrefix="1">
      <alignment vertical="center"/>
    </xf>
    <xf numFmtId="0" fontId="14" fillId="0" borderId="0" xfId="0" applyFont="1" applyFill="1" applyBorder="1" applyAlignment="1" quotePrefix="1">
      <alignment horizontal="left" vertical="center"/>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xf>
    <xf numFmtId="3" fontId="15" fillId="0" borderId="0" xfId="0" applyNumberFormat="1" applyFont="1" applyFill="1" applyBorder="1" applyAlignment="1">
      <alignment horizontal="right" vertical="center"/>
    </xf>
    <xf numFmtId="41" fontId="14" fillId="0" borderId="0" xfId="0" applyNumberFormat="1" applyFont="1" applyFill="1" applyBorder="1" applyAlignment="1">
      <alignment horizontal="right" vertical="center"/>
    </xf>
    <xf numFmtId="164" fontId="14" fillId="0" borderId="0" xfId="15" applyNumberFormat="1" applyFont="1" applyFill="1" applyBorder="1" applyAlignment="1">
      <alignment vertical="center"/>
    </xf>
    <xf numFmtId="0" fontId="11" fillId="0" borderId="0" xfId="0" applyFont="1" applyFill="1" applyBorder="1" applyAlignment="1" quotePrefix="1">
      <alignment horizontal="left" vertical="center"/>
    </xf>
    <xf numFmtId="3" fontId="10" fillId="0" borderId="0"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0" fontId="10" fillId="0" borderId="0" xfId="26" applyFont="1" applyFill="1" applyBorder="1" applyAlignment="1" quotePrefix="1">
      <alignment horizontal="left"/>
      <protection/>
    </xf>
    <xf numFmtId="0" fontId="11" fillId="0" borderId="0" xfId="0" applyNumberFormat="1"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7" fillId="0" borderId="0" xfId="0" applyFont="1" applyFill="1" applyAlignment="1">
      <alignment horizontal="justify" vertical="center" wrapText="1"/>
    </xf>
    <xf numFmtId="39" fontId="11" fillId="0" borderId="0" xfId="15" applyNumberFormat="1" applyFont="1" applyFill="1" applyBorder="1" applyAlignment="1" quotePrefix="1">
      <alignment horizontal="right" vertical="center"/>
    </xf>
    <xf numFmtId="9" fontId="11" fillId="0" borderId="0" xfId="15" applyNumberFormat="1" applyFont="1" applyFill="1" applyBorder="1" applyAlignment="1" quotePrefix="1">
      <alignment horizontal="right" vertical="center"/>
    </xf>
    <xf numFmtId="41" fontId="10" fillId="0" borderId="0" xfId="15" applyNumberFormat="1" applyFont="1" applyFill="1" applyBorder="1" applyAlignment="1">
      <alignment horizontal="right" wrapText="1"/>
    </xf>
    <xf numFmtId="14" fontId="10" fillId="0" borderId="0" xfId="15" applyNumberFormat="1" applyFont="1" applyFill="1" applyBorder="1" applyAlignment="1">
      <alignment horizontal="right" wrapText="1"/>
    </xf>
    <xf numFmtId="0" fontId="22" fillId="0" borderId="0" xfId="0" applyFont="1" applyFill="1" applyAlignment="1">
      <alignment horizontal="justify" wrapText="1"/>
    </xf>
    <xf numFmtId="41" fontId="14" fillId="0" borderId="0" xfId="0" applyNumberFormat="1" applyFont="1" applyFill="1" applyBorder="1" applyAlignment="1">
      <alignment horizontal="center"/>
    </xf>
    <xf numFmtId="0" fontId="10" fillId="0" borderId="0" xfId="0" applyFont="1" applyBorder="1" applyAlignment="1" quotePrefix="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41" fontId="11" fillId="0" borderId="0" xfId="0" applyNumberFormat="1" applyFont="1" applyBorder="1" applyAlignment="1">
      <alignment horizontal="right" vertical="center"/>
    </xf>
    <xf numFmtId="41" fontId="11" fillId="0" borderId="0" xfId="0" applyNumberFormat="1" applyFont="1" applyBorder="1" applyAlignment="1">
      <alignment horizontal="right"/>
    </xf>
    <xf numFmtId="0" fontId="10" fillId="0" borderId="0" xfId="0" applyFont="1" applyBorder="1" applyAlignment="1">
      <alignment/>
    </xf>
    <xf numFmtId="41" fontId="10" fillId="0" borderId="12" xfId="15" applyNumberFormat="1" applyFont="1" applyBorder="1" applyAlignment="1">
      <alignment horizontal="right" vertical="center" wrapText="1"/>
    </xf>
    <xf numFmtId="14" fontId="10" fillId="0" borderId="12" xfId="15" applyNumberFormat="1" applyFont="1" applyBorder="1" applyAlignment="1">
      <alignment horizontal="right" vertical="center" wrapText="1"/>
    </xf>
    <xf numFmtId="0" fontId="10" fillId="0" borderId="12" xfId="0" applyFont="1" applyBorder="1" applyAlignment="1">
      <alignment horizontal="left"/>
    </xf>
    <xf numFmtId="41" fontId="10" fillId="0" borderId="12" xfId="0" applyNumberFormat="1" applyFont="1" applyBorder="1" applyAlignment="1">
      <alignment/>
    </xf>
    <xf numFmtId="0" fontId="11" fillId="0" borderId="0" xfId="0" applyFont="1" applyBorder="1" applyAlignment="1" quotePrefix="1">
      <alignment horizontal="left" vertical="center"/>
    </xf>
    <xf numFmtId="164" fontId="11" fillId="0" borderId="0" xfId="15" applyNumberFormat="1" applyFont="1" applyBorder="1" applyAlignment="1">
      <alignment horizontal="left" vertical="center"/>
    </xf>
    <xf numFmtId="0" fontId="11" fillId="0" borderId="26" xfId="0" applyFont="1" applyBorder="1" applyAlignment="1" quotePrefix="1">
      <alignment horizontal="left" vertical="center"/>
    </xf>
    <xf numFmtId="0" fontId="10" fillId="0" borderId="26" xfId="0" applyFont="1" applyBorder="1" applyAlignment="1">
      <alignment/>
    </xf>
    <xf numFmtId="0" fontId="11" fillId="0" borderId="26" xfId="0" applyFont="1" applyBorder="1" applyAlignment="1">
      <alignment horizontal="left" vertical="center"/>
    </xf>
    <xf numFmtId="164" fontId="11" fillId="0" borderId="26" xfId="15" applyNumberFormat="1" applyFont="1" applyBorder="1" applyAlignment="1">
      <alignment horizontal="left" vertical="center"/>
    </xf>
    <xf numFmtId="41" fontId="11" fillId="0" borderId="26" xfId="0" applyNumberFormat="1" applyFont="1" applyFill="1" applyBorder="1" applyAlignment="1">
      <alignment horizontal="right" vertical="center"/>
    </xf>
    <xf numFmtId="41" fontId="10" fillId="0" borderId="12" xfId="0" applyNumberFormat="1" applyFont="1" applyFill="1" applyBorder="1" applyAlignment="1">
      <alignment horizontal="right"/>
    </xf>
    <xf numFmtId="41" fontId="11" fillId="0" borderId="0" xfId="0" applyNumberFormat="1" applyFont="1" applyFill="1" applyBorder="1" applyAlignment="1">
      <alignment horizontal="right"/>
    </xf>
    <xf numFmtId="0" fontId="10" fillId="0" borderId="0" xfId="0" applyFont="1" applyBorder="1" applyAlignment="1">
      <alignment vertical="center"/>
    </xf>
    <xf numFmtId="0" fontId="11" fillId="0" borderId="13" xfId="0" applyFont="1" applyBorder="1" applyAlignment="1" quotePrefix="1">
      <alignment horizontal="left" vertical="center"/>
    </xf>
    <xf numFmtId="0" fontId="10" fillId="0" borderId="13" xfId="0" applyFont="1" applyBorder="1" applyAlignment="1">
      <alignment/>
    </xf>
    <xf numFmtId="0" fontId="11" fillId="0" borderId="13" xfId="0" applyFont="1" applyBorder="1" applyAlignment="1">
      <alignment horizontal="left" vertical="center"/>
    </xf>
    <xf numFmtId="164" fontId="11" fillId="0" borderId="13" xfId="15" applyNumberFormat="1" applyFont="1" applyBorder="1" applyAlignment="1">
      <alignment horizontal="left" vertical="center"/>
    </xf>
    <xf numFmtId="41" fontId="11" fillId="0" borderId="13" xfId="0" applyNumberFormat="1" applyFont="1" applyFill="1" applyBorder="1" applyAlignment="1">
      <alignment horizontal="right" vertical="center"/>
    </xf>
    <xf numFmtId="0" fontId="10" fillId="0" borderId="0" xfId="0" applyFont="1" applyBorder="1" applyAlignment="1" quotePrefix="1">
      <alignment horizontal="left" vertical="center"/>
    </xf>
    <xf numFmtId="0" fontId="10" fillId="0" borderId="12" xfId="0" applyFont="1" applyBorder="1" applyAlignment="1">
      <alignment horizontal="left" vertical="center"/>
    </xf>
    <xf numFmtId="0" fontId="10" fillId="0" borderId="12" xfId="0" applyFont="1" applyBorder="1" applyAlignment="1">
      <alignment vertical="center"/>
    </xf>
    <xf numFmtId="0" fontId="11" fillId="0" borderId="12" xfId="0" applyFont="1" applyBorder="1" applyAlignment="1">
      <alignment horizontal="left" vertical="center"/>
    </xf>
    <xf numFmtId="41" fontId="10" fillId="0" borderId="12" xfId="0" applyNumberFormat="1" applyFont="1" applyFill="1" applyBorder="1" applyAlignment="1">
      <alignment horizontal="right" vertical="center"/>
    </xf>
    <xf numFmtId="41" fontId="11" fillId="0" borderId="0" xfId="15" applyNumberFormat="1" applyFont="1" applyBorder="1" applyAlignment="1">
      <alignment horizontal="right" vertical="center" wrapText="1"/>
    </xf>
    <xf numFmtId="0" fontId="10" fillId="0" borderId="0" xfId="26" applyFont="1" applyBorder="1" applyAlignment="1" quotePrefix="1">
      <alignment horizontal="left" vertical="center"/>
      <protection/>
    </xf>
    <xf numFmtId="0" fontId="10" fillId="0" borderId="0" xfId="26" applyFont="1" applyBorder="1" applyAlignment="1" quotePrefix="1">
      <alignment horizontal="left"/>
      <protection/>
    </xf>
    <xf numFmtId="41" fontId="11" fillId="2" borderId="0" xfId="15" applyNumberFormat="1" applyFont="1" applyFill="1" applyBorder="1" applyAlignment="1">
      <alignment horizontal="right" wrapText="1"/>
    </xf>
    <xf numFmtId="41" fontId="11" fillId="0" borderId="0" xfId="15" applyNumberFormat="1" applyFont="1" applyBorder="1" applyAlignment="1">
      <alignment horizontal="right" wrapText="1"/>
    </xf>
    <xf numFmtId="0" fontId="11" fillId="2" borderId="0" xfId="0" applyFont="1" applyFill="1" applyBorder="1" applyAlignment="1" quotePrefix="1">
      <alignment horizontal="left"/>
    </xf>
    <xf numFmtId="0" fontId="11" fillId="2" borderId="0" xfId="0" applyFont="1" applyFill="1" applyBorder="1" applyAlignment="1">
      <alignment horizontal="left"/>
    </xf>
    <xf numFmtId="0" fontId="11" fillId="0" borderId="22" xfId="0" applyFont="1" applyBorder="1" applyAlignment="1">
      <alignment horizontal="left" vertical="center"/>
    </xf>
    <xf numFmtId="0" fontId="11" fillId="0" borderId="22" xfId="0" applyFont="1" applyBorder="1" applyAlignment="1" quotePrefix="1">
      <alignment horizontal="left" vertical="center"/>
    </xf>
    <xf numFmtId="164" fontId="10" fillId="0" borderId="22" xfId="15" applyNumberFormat="1" applyFont="1" applyBorder="1" applyAlignment="1">
      <alignment horizontal="right" vertical="center"/>
    </xf>
    <xf numFmtId="41" fontId="11" fillId="0" borderId="0" xfId="15" applyNumberFormat="1" applyFont="1" applyBorder="1" applyAlignment="1" quotePrefix="1">
      <alignment horizontal="right"/>
    </xf>
    <xf numFmtId="41" fontId="11" fillId="0" borderId="0" xfId="15" applyNumberFormat="1" applyFont="1" applyFill="1" applyBorder="1" applyAlignment="1">
      <alignment horizontal="right"/>
    </xf>
    <xf numFmtId="0" fontId="11" fillId="0" borderId="11" xfId="0" applyFont="1" applyBorder="1" applyAlignment="1" quotePrefix="1">
      <alignment vertical="center"/>
    </xf>
    <xf numFmtId="41" fontId="10" fillId="0" borderId="22" xfId="0" applyNumberFormat="1" applyFont="1" applyBorder="1" applyAlignment="1">
      <alignment vertical="center"/>
    </xf>
    <xf numFmtId="164" fontId="10" fillId="0" borderId="22" xfId="15" applyNumberFormat="1" applyFont="1" applyBorder="1" applyAlignment="1">
      <alignment vertical="center"/>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0" xfId="0" applyFont="1" applyBorder="1" applyAlignment="1" quotePrefix="1">
      <alignment horizontal="left" vertical="top"/>
    </xf>
    <xf numFmtId="3" fontId="10" fillId="0" borderId="0" xfId="15" applyNumberFormat="1" applyFont="1" applyBorder="1" applyAlignment="1">
      <alignment horizontal="justify" vertical="top" wrapText="1"/>
    </xf>
    <xf numFmtId="41" fontId="10" fillId="0" borderId="0" xfId="15" applyNumberFormat="1" applyFont="1" applyBorder="1" applyAlignment="1" quotePrefix="1">
      <alignment horizontal="right" vertical="top"/>
    </xf>
    <xf numFmtId="41" fontId="10" fillId="0" borderId="0" xfId="15" applyNumberFormat="1" applyFont="1" applyBorder="1" applyAlignment="1">
      <alignment horizontal="right" vertical="top"/>
    </xf>
    <xf numFmtId="3" fontId="11" fillId="0" borderId="0" xfId="15" applyNumberFormat="1" applyFont="1" applyBorder="1" applyAlignment="1" quotePrefix="1">
      <alignment horizontal="justify" vertical="center" wrapText="1"/>
    </xf>
    <xf numFmtId="41" fontId="10" fillId="0" borderId="0" xfId="15" applyNumberFormat="1" applyFont="1" applyBorder="1" applyAlignment="1">
      <alignment horizontal="right" vertical="center"/>
    </xf>
    <xf numFmtId="41" fontId="10" fillId="0" borderId="0" xfId="15" applyNumberFormat="1" applyFont="1" applyBorder="1" applyAlignment="1" quotePrefix="1">
      <alignment horizontal="right" vertical="center"/>
    </xf>
    <xf numFmtId="41" fontId="14" fillId="0" borderId="0" xfId="15" applyNumberFormat="1" applyFont="1" applyFill="1" applyBorder="1" applyAlignment="1" quotePrefix="1">
      <alignment horizontal="right"/>
    </xf>
    <xf numFmtId="41" fontId="10" fillId="0" borderId="0" xfId="15" applyNumberFormat="1" applyFont="1" applyBorder="1" applyAlignment="1" quotePrefix="1">
      <alignment horizontal="right"/>
    </xf>
    <xf numFmtId="0" fontId="11" fillId="0" borderId="0" xfId="0" applyFont="1" applyAlignment="1" quotePrefix="1">
      <alignment horizontal="left" indent="1"/>
    </xf>
    <xf numFmtId="0" fontId="11" fillId="0" borderId="13" xfId="0" applyFont="1" applyBorder="1" applyAlignment="1" quotePrefix="1">
      <alignment/>
    </xf>
    <xf numFmtId="0" fontId="10" fillId="0" borderId="13" xfId="0" applyFont="1" applyBorder="1" applyAlignment="1">
      <alignment/>
    </xf>
    <xf numFmtId="41" fontId="10" fillId="0" borderId="13" xfId="0" applyNumberFormat="1" applyFont="1" applyBorder="1" applyAlignment="1">
      <alignment horizontal="right"/>
    </xf>
    <xf numFmtId="0" fontId="11" fillId="0" borderId="12" xfId="0" applyFont="1" applyBorder="1" applyAlignment="1" quotePrefix="1">
      <alignment horizontal="left" vertical="center"/>
    </xf>
    <xf numFmtId="0" fontId="11" fillId="0" borderId="0" xfId="0" applyFont="1" applyBorder="1" applyAlignment="1">
      <alignment horizontal="left" indent="1"/>
    </xf>
    <xf numFmtId="0" fontId="11" fillId="0" borderId="12" xfId="0" applyFont="1" applyBorder="1" applyAlignment="1">
      <alignment horizontal="left" indent="1"/>
    </xf>
    <xf numFmtId="41" fontId="11" fillId="0" borderId="12" xfId="0" applyNumberFormat="1" applyFont="1" applyBorder="1" applyAlignment="1">
      <alignment horizontal="right" vertical="center"/>
    </xf>
    <xf numFmtId="41" fontId="11" fillId="0" borderId="12" xfId="0" applyNumberFormat="1" applyFont="1" applyBorder="1" applyAlignment="1">
      <alignment horizontal="right"/>
    </xf>
    <xf numFmtId="0" fontId="10" fillId="0" borderId="14" xfId="0" applyFont="1" applyBorder="1" applyAlignment="1">
      <alignment horizontal="left"/>
    </xf>
    <xf numFmtId="0" fontId="11" fillId="0" borderId="14" xfId="0" applyFont="1" applyBorder="1" applyAlignment="1">
      <alignment horizontal="left"/>
    </xf>
    <xf numFmtId="0" fontId="11" fillId="0" borderId="14" xfId="0" applyFont="1" applyBorder="1" applyAlignment="1" quotePrefix="1">
      <alignment horizontal="left"/>
    </xf>
    <xf numFmtId="41" fontId="10" fillId="0" borderId="14" xfId="0" applyNumberFormat="1" applyFont="1" applyBorder="1" applyAlignment="1">
      <alignment horizontal="right"/>
    </xf>
    <xf numFmtId="41" fontId="10" fillId="0" borderId="12" xfId="15" applyNumberFormat="1" applyFont="1" applyBorder="1" applyAlignment="1">
      <alignment horizontal="right" wrapText="1"/>
    </xf>
    <xf numFmtId="14" fontId="10" fillId="0" borderId="12" xfId="15" applyNumberFormat="1" applyFont="1" applyBorder="1" applyAlignment="1">
      <alignment horizontal="right" wrapText="1"/>
    </xf>
    <xf numFmtId="0" fontId="11" fillId="0" borderId="0" xfId="0" applyFont="1" applyBorder="1" applyAlignment="1" quotePrefix="1">
      <alignment/>
    </xf>
    <xf numFmtId="41" fontId="11" fillId="0" borderId="0" xfId="0" applyNumberFormat="1"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quotePrefix="1">
      <alignment horizontal="left" indent="2"/>
    </xf>
    <xf numFmtId="0" fontId="15" fillId="0" borderId="0" xfId="0" applyFont="1" applyBorder="1" applyAlignment="1">
      <alignment/>
    </xf>
    <xf numFmtId="0" fontId="14" fillId="0" borderId="0" xfId="0" applyFont="1" applyBorder="1" applyAlignment="1" quotePrefix="1">
      <alignment horizontal="left" vertical="center"/>
    </xf>
    <xf numFmtId="41" fontId="14" fillId="0" borderId="0" xfId="0" applyNumberFormat="1" applyFont="1" applyBorder="1" applyAlignment="1">
      <alignment horizontal="right" vertical="center"/>
    </xf>
    <xf numFmtId="164" fontId="14" fillId="0" borderId="0" xfId="15" applyNumberFormat="1" applyFont="1" applyBorder="1" applyAlignment="1">
      <alignment horizontal="right"/>
    </xf>
    <xf numFmtId="0" fontId="11" fillId="0" borderId="22" xfId="0" applyFont="1" applyBorder="1" applyAlignment="1" quotePrefix="1">
      <alignment/>
    </xf>
    <xf numFmtId="41" fontId="10" fillId="2" borderId="22" xfId="0" applyNumberFormat="1" applyFont="1" applyFill="1" applyBorder="1" applyAlignment="1">
      <alignment horizontal="left" vertical="center"/>
    </xf>
    <xf numFmtId="41" fontId="10" fillId="0" borderId="22" xfId="0" applyNumberFormat="1" applyFont="1" applyBorder="1" applyAlignment="1">
      <alignment horizontal="right"/>
    </xf>
    <xf numFmtId="0" fontId="10" fillId="0" borderId="0" xfId="0" applyFont="1" applyBorder="1" applyAlignment="1">
      <alignment horizontal="left"/>
    </xf>
    <xf numFmtId="37" fontId="11" fillId="0" borderId="0" xfId="0" applyNumberFormat="1" applyFont="1" applyBorder="1" applyAlignment="1">
      <alignment horizontal="right"/>
    </xf>
    <xf numFmtId="41" fontId="14" fillId="0" borderId="0" xfId="0" applyNumberFormat="1" applyFont="1" applyAlignment="1">
      <alignment horizontal="center"/>
    </xf>
    <xf numFmtId="0" fontId="10" fillId="0" borderId="0" xfId="0" applyFont="1" applyAlignment="1">
      <alignment horizontal="center"/>
    </xf>
    <xf numFmtId="41" fontId="10" fillId="0" borderId="0" xfId="0" applyNumberFormat="1" applyFont="1" applyAlignment="1">
      <alignment horizontal="center"/>
    </xf>
    <xf numFmtId="0" fontId="10" fillId="0" borderId="0" xfId="0" applyFont="1" applyBorder="1" applyAlignment="1">
      <alignment horizontal="center" vertical="top"/>
    </xf>
    <xf numFmtId="41" fontId="10" fillId="0" borderId="0" xfId="0" applyNumberFormat="1" applyFont="1" applyBorder="1" applyAlignment="1">
      <alignment horizontal="center" vertical="top"/>
    </xf>
    <xf numFmtId="41" fontId="11" fillId="0" borderId="0" xfId="15" applyNumberFormat="1" applyFont="1" applyBorder="1" applyAlignment="1">
      <alignment/>
    </xf>
    <xf numFmtId="0" fontId="10" fillId="0" borderId="0" xfId="21" applyFont="1" applyAlignment="1">
      <alignment horizontal="left"/>
      <protection/>
    </xf>
    <xf numFmtId="0" fontId="10" fillId="0" borderId="0" xfId="21" applyFont="1" applyBorder="1" applyAlignment="1">
      <alignment horizontal="left"/>
      <protection/>
    </xf>
    <xf numFmtId="164" fontId="25" fillId="0" borderId="0" xfId="24" applyNumberFormat="1" applyFont="1" applyAlignment="1">
      <alignment horizontal="center"/>
      <protection/>
    </xf>
    <xf numFmtId="0" fontId="11" fillId="0" borderId="0" xfId="21" applyFont="1" applyAlignment="1">
      <alignment horizontal="right"/>
      <protection/>
    </xf>
    <xf numFmtId="0" fontId="10" fillId="0" borderId="0" xfId="21" applyFont="1" applyAlignment="1">
      <alignment horizontal="right"/>
      <protection/>
    </xf>
    <xf numFmtId="0" fontId="11" fillId="0" borderId="0" xfId="21" applyFont="1">
      <alignment/>
      <protection/>
    </xf>
    <xf numFmtId="0" fontId="12" fillId="0" borderId="0" xfId="21" applyFont="1" applyAlignment="1">
      <alignment horizontal="left"/>
      <protection/>
    </xf>
    <xf numFmtId="0" fontId="10" fillId="0" borderId="0" xfId="21" applyFont="1" applyBorder="1" applyAlignment="1">
      <alignment horizontal="center"/>
      <protection/>
    </xf>
    <xf numFmtId="0" fontId="11" fillId="0" borderId="0" xfId="21" applyFont="1" applyAlignment="1">
      <alignment horizontal="center"/>
      <protection/>
    </xf>
    <xf numFmtId="3" fontId="11" fillId="0" borderId="0" xfId="21" applyNumberFormat="1" applyFont="1" applyAlignment="1">
      <alignment horizontal="right"/>
      <protection/>
    </xf>
    <xf numFmtId="0" fontId="11" fillId="0" borderId="0" xfId="21" applyFont="1" applyBorder="1">
      <alignment/>
      <protection/>
    </xf>
    <xf numFmtId="3" fontId="11" fillId="0" borderId="0" xfId="21" applyNumberFormat="1" applyFont="1" applyBorder="1">
      <alignment/>
      <protection/>
    </xf>
    <xf numFmtId="0" fontId="11" fillId="0" borderId="0" xfId="21" applyFont="1" applyBorder="1" applyAlignment="1">
      <alignment horizontal="center"/>
      <protection/>
    </xf>
    <xf numFmtId="0" fontId="11" fillId="0" borderId="0" xfId="21" applyFont="1" applyBorder="1" applyAlignment="1">
      <alignment wrapText="1"/>
      <protection/>
    </xf>
    <xf numFmtId="0" fontId="11" fillId="0" borderId="0" xfId="21" applyFont="1" applyBorder="1" applyAlignment="1">
      <alignment vertical="center"/>
      <protection/>
    </xf>
    <xf numFmtId="164" fontId="11" fillId="0" borderId="0" xfId="22" applyNumberFormat="1" applyFont="1">
      <alignment/>
      <protection/>
    </xf>
    <xf numFmtId="164" fontId="10" fillId="0" borderId="0" xfId="22" applyNumberFormat="1" applyFont="1" applyBorder="1">
      <alignment/>
      <protection/>
    </xf>
    <xf numFmtId="3" fontId="11" fillId="0" borderId="0" xfId="21" applyNumberFormat="1" applyFont="1">
      <alignment/>
      <protection/>
    </xf>
    <xf numFmtId="164" fontId="16" fillId="0" borderId="0" xfId="15" applyNumberFormat="1" applyFont="1" applyBorder="1" applyAlignment="1">
      <alignment/>
    </xf>
    <xf numFmtId="164" fontId="24" fillId="0" borderId="0" xfId="24" applyNumberFormat="1" applyFont="1" applyAlignment="1">
      <alignment/>
      <protection/>
    </xf>
    <xf numFmtId="164" fontId="24" fillId="0" borderId="0" xfId="24" applyNumberFormat="1" applyFont="1" applyAlignment="1">
      <alignment horizontal="right"/>
      <protection/>
    </xf>
    <xf numFmtId="37" fontId="10" fillId="0" borderId="0" xfId="24" applyNumberFormat="1" applyFont="1" applyAlignment="1">
      <alignment horizontal="left"/>
      <protection/>
    </xf>
    <xf numFmtId="37" fontId="10" fillId="0" borderId="0" xfId="24" applyNumberFormat="1" applyFont="1" applyAlignment="1">
      <alignment horizontal="right"/>
      <protection/>
    </xf>
    <xf numFmtId="37" fontId="11" fillId="0" borderId="0" xfId="0" applyNumberFormat="1" applyFont="1" applyBorder="1" applyAlignment="1">
      <alignment/>
    </xf>
    <xf numFmtId="37" fontId="11" fillId="0" borderId="0" xfId="25" applyNumberFormat="1" applyFont="1" applyBorder="1" applyAlignment="1">
      <alignment horizontal="left"/>
      <protection/>
    </xf>
    <xf numFmtId="37" fontId="10" fillId="0" borderId="0" xfId="25" applyNumberFormat="1" applyFont="1" applyBorder="1" applyAlignment="1">
      <alignment horizontal="left"/>
      <protection/>
    </xf>
    <xf numFmtId="37" fontId="11" fillId="0" borderId="0" xfId="25" applyNumberFormat="1" applyFont="1" applyBorder="1" applyAlignment="1">
      <alignment horizontal="right"/>
      <protection/>
    </xf>
    <xf numFmtId="164" fontId="11" fillId="0" borderId="0" xfId="22" applyNumberFormat="1" applyFont="1" applyAlignment="1">
      <alignment vertical="center"/>
      <protection/>
    </xf>
    <xf numFmtId="164" fontId="10" fillId="0" borderId="0" xfId="22" applyNumberFormat="1" applyFont="1" applyBorder="1" applyAlignment="1">
      <alignment vertical="center"/>
      <protection/>
    </xf>
    <xf numFmtId="0" fontId="11" fillId="0" borderId="0" xfId="0" applyFont="1" applyAlignment="1">
      <alignment horizontal="left" indent="6"/>
    </xf>
    <xf numFmtId="0" fontId="11" fillId="0" borderId="0" xfId="0" applyFont="1" applyBorder="1" applyAlignment="1">
      <alignment horizontal="left" indent="6"/>
    </xf>
    <xf numFmtId="0" fontId="11" fillId="0" borderId="0" xfId="0" applyFont="1" applyAlignment="1">
      <alignment horizontal="right"/>
    </xf>
    <xf numFmtId="0" fontId="11" fillId="0" borderId="0" xfId="0" applyFont="1" applyAlignment="1" quotePrefix="1">
      <alignment horizontal="left" indent="5"/>
    </xf>
    <xf numFmtId="0" fontId="11" fillId="0" borderId="0" xfId="0" applyFont="1" applyBorder="1" applyAlignment="1" quotePrefix="1">
      <alignment horizontal="left" indent="5"/>
    </xf>
    <xf numFmtId="0" fontId="11" fillId="0" borderId="0" xfId="0" applyFont="1" applyAlignment="1">
      <alignment horizontal="left" indent="7"/>
    </xf>
    <xf numFmtId="0" fontId="11" fillId="0" borderId="0" xfId="0" applyFont="1" applyBorder="1" applyAlignment="1">
      <alignment horizontal="left" indent="7"/>
    </xf>
    <xf numFmtId="37" fontId="28" fillId="0" borderId="27" xfId="23" applyNumberFormat="1" applyFont="1" applyBorder="1" applyAlignment="1">
      <alignment horizontal="left" indent="1"/>
      <protection/>
    </xf>
    <xf numFmtId="37" fontId="10" fillId="0" borderId="27" xfId="23" applyNumberFormat="1" applyFont="1" applyBorder="1" applyAlignment="1">
      <alignment horizontal="left" indent="1"/>
      <protection/>
    </xf>
    <xf numFmtId="37" fontId="10" fillId="0" borderId="27" xfId="23" applyNumberFormat="1" applyFont="1" applyBorder="1" applyAlignment="1" quotePrefix="1">
      <alignment horizontal="center"/>
      <protection/>
    </xf>
    <xf numFmtId="37" fontId="10" fillId="0" borderId="27" xfId="23" applyNumberFormat="1" applyFont="1" applyBorder="1" applyAlignment="1" quotePrefix="1">
      <alignment horizontal="right"/>
      <protection/>
    </xf>
    <xf numFmtId="37" fontId="10" fillId="0" borderId="27" xfId="23" applyNumberFormat="1" applyFont="1" applyBorder="1" applyAlignment="1">
      <alignment horizontal="center"/>
      <protection/>
    </xf>
    <xf numFmtId="164" fontId="10" fillId="0" borderId="27" xfId="15" applyNumberFormat="1" applyFont="1" applyBorder="1" applyAlignment="1">
      <alignment horizontal="right"/>
    </xf>
    <xf numFmtId="37" fontId="11" fillId="0" borderId="27" xfId="23" applyNumberFormat="1" applyFont="1" applyBorder="1" applyAlignment="1">
      <alignment horizontal="left" indent="1"/>
      <protection/>
    </xf>
    <xf numFmtId="37" fontId="11" fillId="0" borderId="27" xfId="23" applyNumberFormat="1" applyFont="1" applyBorder="1" applyAlignment="1" quotePrefix="1">
      <alignment horizontal="center"/>
      <protection/>
    </xf>
    <xf numFmtId="37" fontId="11" fillId="0" borderId="27" xfId="23" applyNumberFormat="1" applyFont="1" applyBorder="1" applyAlignment="1" quotePrefix="1">
      <alignment horizontal="right"/>
      <protection/>
    </xf>
    <xf numFmtId="37" fontId="11" fillId="0" borderId="27" xfId="23" applyNumberFormat="1" applyFont="1" applyBorder="1" applyAlignment="1">
      <alignment horizontal="center"/>
      <protection/>
    </xf>
    <xf numFmtId="164" fontId="10" fillId="0" borderId="27" xfId="15" applyNumberFormat="1" applyFont="1" applyBorder="1" applyAlignment="1">
      <alignment horizontal="center"/>
    </xf>
    <xf numFmtId="37" fontId="11" fillId="0" borderId="27" xfId="23" applyNumberFormat="1" applyFont="1" applyBorder="1" applyAlignment="1">
      <alignment horizontal="right"/>
      <protection/>
    </xf>
    <xf numFmtId="37" fontId="14" fillId="0" borderId="27" xfId="23" applyNumberFormat="1" applyFont="1" applyBorder="1" applyAlignment="1">
      <alignment horizontal="left" indent="2"/>
      <protection/>
    </xf>
    <xf numFmtId="37" fontId="14" fillId="0" borderId="27" xfId="23" applyNumberFormat="1" applyFont="1" applyBorder="1" applyAlignment="1" quotePrefix="1">
      <alignment horizontal="center"/>
      <protection/>
    </xf>
    <xf numFmtId="37" fontId="14" fillId="0" borderId="27" xfId="23" applyNumberFormat="1" applyFont="1" applyBorder="1" applyAlignment="1" quotePrefix="1">
      <alignment horizontal="right"/>
      <protection/>
    </xf>
    <xf numFmtId="164" fontId="10" fillId="0" borderId="27" xfId="0" applyNumberFormat="1" applyFont="1" applyBorder="1" applyAlignment="1">
      <alignment horizontal="center"/>
    </xf>
    <xf numFmtId="164" fontId="10" fillId="0" borderId="27" xfId="0" applyNumberFormat="1" applyFont="1" applyBorder="1" applyAlignment="1">
      <alignment horizontal="right"/>
    </xf>
    <xf numFmtId="164" fontId="11" fillId="0" borderId="27" xfId="15" applyNumberFormat="1" applyFont="1" applyBorder="1" applyAlignment="1">
      <alignment horizontal="center"/>
    </xf>
    <xf numFmtId="164" fontId="11" fillId="0" borderId="27" xfId="15" applyNumberFormat="1" applyFont="1" applyBorder="1" applyAlignment="1">
      <alignment horizontal="right"/>
    </xf>
    <xf numFmtId="37" fontId="11" fillId="0" borderId="28" xfId="23" applyNumberFormat="1" applyFont="1" applyBorder="1" applyAlignment="1">
      <alignment horizontal="left" indent="1"/>
      <protection/>
    </xf>
    <xf numFmtId="37" fontId="28" fillId="0" borderId="29" xfId="23" applyNumberFormat="1" applyFont="1" applyBorder="1" applyAlignment="1">
      <alignment horizontal="left" indent="1"/>
      <protection/>
    </xf>
    <xf numFmtId="37" fontId="10" fillId="0" borderId="30" xfId="23" applyNumberFormat="1" applyFont="1" applyBorder="1" applyAlignment="1">
      <alignment horizontal="left" indent="1"/>
      <protection/>
    </xf>
    <xf numFmtId="37" fontId="10" fillId="0" borderId="30" xfId="23" applyNumberFormat="1" applyFont="1" applyBorder="1" applyAlignment="1" quotePrefix="1">
      <alignment horizontal="center"/>
      <protection/>
    </xf>
    <xf numFmtId="37" fontId="10" fillId="0" borderId="30" xfId="23" applyNumberFormat="1" applyFont="1" applyBorder="1" applyAlignment="1" quotePrefix="1">
      <alignment horizontal="right"/>
      <protection/>
    </xf>
    <xf numFmtId="164" fontId="10" fillId="0" borderId="30" xfId="15" applyNumberFormat="1" applyFont="1" applyBorder="1" applyAlignment="1">
      <alignment horizontal="right"/>
    </xf>
    <xf numFmtId="37" fontId="29" fillId="0" borderId="31" xfId="23" applyNumberFormat="1" applyFont="1" applyBorder="1" applyAlignment="1">
      <alignment horizontal="left" indent="1"/>
      <protection/>
    </xf>
    <xf numFmtId="164" fontId="10" fillId="0" borderId="32" xfId="15" applyNumberFormat="1" applyFont="1" applyBorder="1" applyAlignment="1">
      <alignment horizontal="right"/>
    </xf>
    <xf numFmtId="37" fontId="28" fillId="0" borderId="33" xfId="23" applyNumberFormat="1" applyFont="1" applyBorder="1" applyAlignment="1">
      <alignment horizontal="left" indent="1"/>
      <protection/>
    </xf>
    <xf numFmtId="37" fontId="29" fillId="0" borderId="33" xfId="23" applyNumberFormat="1" applyFont="1" applyBorder="1" applyAlignment="1">
      <alignment horizontal="left" indent="1"/>
      <protection/>
    </xf>
    <xf numFmtId="37" fontId="30" fillId="0" borderId="33" xfId="23" applyNumberFormat="1" applyFont="1" applyBorder="1" applyAlignment="1">
      <alignment horizontal="left" indent="2"/>
      <protection/>
    </xf>
    <xf numFmtId="37" fontId="28" fillId="0" borderId="34" xfId="23" applyNumberFormat="1" applyFont="1" applyBorder="1" applyAlignment="1">
      <alignment horizontal="left" indent="1"/>
      <protection/>
    </xf>
    <xf numFmtId="37" fontId="28" fillId="0" borderId="35" xfId="23" applyNumberFormat="1" applyFont="1" applyBorder="1" applyAlignment="1">
      <alignment horizontal="left" indent="1"/>
      <protection/>
    </xf>
    <xf numFmtId="164" fontId="10" fillId="0" borderId="35" xfId="15" applyNumberFormat="1" applyFont="1" applyBorder="1" applyAlignment="1">
      <alignment horizontal="center"/>
    </xf>
    <xf numFmtId="164" fontId="10" fillId="0" borderId="35" xfId="15" applyNumberFormat="1" applyFont="1" applyBorder="1" applyAlignment="1">
      <alignment horizontal="right"/>
    </xf>
    <xf numFmtId="37" fontId="10" fillId="0" borderId="35" xfId="23" applyNumberFormat="1" applyFont="1" applyBorder="1" applyAlignment="1">
      <alignment horizontal="center"/>
      <protection/>
    </xf>
    <xf numFmtId="164" fontId="10" fillId="0" borderId="36" xfId="15" applyNumberFormat="1" applyFont="1" applyBorder="1" applyAlignment="1">
      <alignment horizontal="right"/>
    </xf>
    <xf numFmtId="164" fontId="25" fillId="0" borderId="0" xfId="24" applyNumberFormat="1" applyFont="1" applyBorder="1" applyAlignment="1">
      <alignment horizontal="center"/>
      <protection/>
    </xf>
    <xf numFmtId="0" fontId="11" fillId="0" borderId="0" xfId="21" applyFont="1" applyBorder="1" applyAlignment="1">
      <alignment horizontal="right"/>
      <protection/>
    </xf>
    <xf numFmtId="0" fontId="14" fillId="0" borderId="0" xfId="21" applyFont="1" applyAlignment="1">
      <alignment horizontal="right"/>
      <protection/>
    </xf>
    <xf numFmtId="0" fontId="14" fillId="0" borderId="0" xfId="21" applyFont="1" applyBorder="1" applyAlignment="1">
      <alignment horizontal="right"/>
      <protection/>
    </xf>
    <xf numFmtId="0" fontId="11" fillId="0" borderId="0" xfId="21" applyFont="1" applyAlignment="1">
      <alignment horizontal="left"/>
      <protection/>
    </xf>
    <xf numFmtId="0" fontId="10" fillId="0" borderId="33" xfId="21" applyFont="1" applyBorder="1" applyAlignment="1">
      <alignment horizontal="left" vertical="center" indent="1"/>
      <protection/>
    </xf>
    <xf numFmtId="0" fontId="11" fillId="0" borderId="33" xfId="21" applyFont="1" applyBorder="1" applyAlignment="1">
      <alignment horizontal="left" vertical="center" indent="1"/>
      <protection/>
    </xf>
    <xf numFmtId="0" fontId="11" fillId="0" borderId="33" xfId="21" applyFont="1" applyBorder="1" applyAlignment="1">
      <alignment horizontal="left" vertical="center" wrapText="1" indent="1"/>
      <protection/>
    </xf>
    <xf numFmtId="0" fontId="10" fillId="0" borderId="34" xfId="21" applyFont="1" applyBorder="1" applyAlignment="1">
      <alignment horizontal="left" vertical="center" indent="1"/>
      <protection/>
    </xf>
    <xf numFmtId="37" fontId="10" fillId="0" borderId="30" xfId="23" applyNumberFormat="1" applyFont="1" applyBorder="1" applyAlignment="1">
      <alignment horizontal="right"/>
      <protection/>
    </xf>
    <xf numFmtId="37" fontId="11" fillId="0" borderId="27" xfId="23" applyNumberFormat="1" applyFont="1" applyBorder="1" applyAlignment="1" quotePrefix="1">
      <alignment/>
      <protection/>
    </xf>
    <xf numFmtId="37" fontId="11" fillId="0" borderId="27" xfId="23" applyNumberFormat="1" applyFont="1" applyBorder="1" applyAlignment="1">
      <alignment/>
      <protection/>
    </xf>
    <xf numFmtId="37" fontId="10" fillId="0" borderId="27" xfId="23" applyNumberFormat="1" applyFont="1" applyBorder="1" applyAlignment="1">
      <alignment horizontal="right"/>
      <protection/>
    </xf>
    <xf numFmtId="37" fontId="10" fillId="0" borderId="37" xfId="23" applyNumberFormat="1" applyFont="1" applyBorder="1" applyAlignment="1">
      <alignment horizontal="right"/>
      <protection/>
    </xf>
    <xf numFmtId="37" fontId="11" fillId="0" borderId="32" xfId="23" applyNumberFormat="1" applyFont="1" applyBorder="1" applyAlignment="1">
      <alignment horizontal="right"/>
      <protection/>
    </xf>
    <xf numFmtId="37" fontId="10" fillId="0" borderId="32" xfId="23" applyNumberFormat="1" applyFont="1" applyBorder="1" applyAlignment="1" quotePrefix="1">
      <alignment horizontal="right"/>
      <protection/>
    </xf>
    <xf numFmtId="37" fontId="11" fillId="0" borderId="32" xfId="23" applyNumberFormat="1" applyFont="1" applyBorder="1" applyAlignment="1">
      <alignment horizontal="center"/>
      <protection/>
    </xf>
    <xf numFmtId="37" fontId="11" fillId="0" borderId="32" xfId="23" applyNumberFormat="1" applyFont="1" applyBorder="1" applyAlignment="1" quotePrefix="1">
      <alignment/>
      <protection/>
    </xf>
    <xf numFmtId="37" fontId="11" fillId="0" borderId="32" xfId="23" applyNumberFormat="1" applyFont="1" applyBorder="1" applyAlignment="1">
      <alignment/>
      <protection/>
    </xf>
    <xf numFmtId="37" fontId="10" fillId="0" borderId="32" xfId="23" applyNumberFormat="1" applyFont="1" applyBorder="1" applyAlignment="1">
      <alignment/>
      <protection/>
    </xf>
    <xf numFmtId="37" fontId="10" fillId="0" borderId="32" xfId="23" applyNumberFormat="1" applyFont="1" applyBorder="1" applyAlignment="1">
      <alignment horizontal="right"/>
      <protection/>
    </xf>
    <xf numFmtId="0" fontId="14" fillId="0" borderId="0" xfId="21" applyFont="1">
      <alignment/>
      <protection/>
    </xf>
    <xf numFmtId="164" fontId="14" fillId="0" borderId="0" xfId="15" applyNumberFormat="1" applyFont="1" applyAlignment="1">
      <alignment horizontal="right"/>
    </xf>
    <xf numFmtId="0" fontId="14" fillId="0" borderId="0" xfId="15" applyNumberFormat="1" applyFont="1" applyBorder="1" applyAlignment="1">
      <alignment horizontal="right"/>
    </xf>
    <xf numFmtId="37" fontId="15" fillId="0" borderId="0" xfId="0" applyNumberFormat="1" applyFont="1" applyBorder="1" applyAlignment="1">
      <alignment/>
    </xf>
    <xf numFmtId="0" fontId="14" fillId="0" borderId="0" xfId="0" applyFont="1" applyBorder="1" applyAlignment="1">
      <alignment horizontal="right"/>
    </xf>
    <xf numFmtId="0" fontId="14" fillId="0" borderId="0" xfId="0" applyFont="1" applyBorder="1" applyAlignment="1">
      <alignment/>
    </xf>
    <xf numFmtId="164" fontId="10" fillId="0" borderId="27" xfId="22" applyNumberFormat="1" applyFont="1" applyBorder="1" applyAlignment="1">
      <alignment horizontal="left"/>
      <protection/>
    </xf>
    <xf numFmtId="0" fontId="10" fillId="0" borderId="27" xfId="22" applyNumberFormat="1" applyFont="1" applyBorder="1" applyAlignment="1">
      <alignment horizontal="center"/>
      <protection/>
    </xf>
    <xf numFmtId="164" fontId="10" fillId="0" borderId="27" xfId="15" applyNumberFormat="1" applyFont="1" applyBorder="1" applyAlignment="1">
      <alignment/>
    </xf>
    <xf numFmtId="0" fontId="10" fillId="0" borderId="27" xfId="22" applyNumberFormat="1" applyFont="1" applyBorder="1" applyAlignment="1" quotePrefix="1">
      <alignment horizontal="center"/>
      <protection/>
    </xf>
    <xf numFmtId="164" fontId="11" fillId="0" borderId="27" xfId="22" applyNumberFormat="1" applyFont="1" applyBorder="1" applyAlignment="1">
      <alignment horizontal="left"/>
      <protection/>
    </xf>
    <xf numFmtId="0" fontId="11" fillId="0" borderId="27" xfId="22" applyNumberFormat="1" applyFont="1" applyBorder="1" applyAlignment="1">
      <alignment horizontal="center"/>
      <protection/>
    </xf>
    <xf numFmtId="164" fontId="11" fillId="0" borderId="27" xfId="15" applyNumberFormat="1" applyFont="1" applyBorder="1" applyAlignment="1" quotePrefix="1">
      <alignment horizontal="center"/>
    </xf>
    <xf numFmtId="0" fontId="11" fillId="0" borderId="27" xfId="22" applyNumberFormat="1" applyFont="1" applyBorder="1" applyAlignment="1" quotePrefix="1">
      <alignment horizontal="center"/>
      <protection/>
    </xf>
    <xf numFmtId="164" fontId="11" fillId="0" borderId="27" xfId="15" applyNumberFormat="1" applyFont="1" applyBorder="1" applyAlignment="1">
      <alignment/>
    </xf>
    <xf numFmtId="164" fontId="14" fillId="0" borderId="27" xfId="15" applyNumberFormat="1" applyFont="1" applyBorder="1" applyAlignment="1">
      <alignment horizontal="center"/>
    </xf>
    <xf numFmtId="164" fontId="15" fillId="0" borderId="27" xfId="15" applyNumberFormat="1" applyFont="1" applyBorder="1" applyAlignment="1">
      <alignment/>
    </xf>
    <xf numFmtId="164" fontId="11" fillId="0" borderId="27" xfId="15" applyNumberFormat="1" applyFont="1" applyFill="1" applyBorder="1" applyAlignment="1">
      <alignment/>
    </xf>
    <xf numFmtId="164" fontId="11" fillId="0" borderId="27" xfId="15" applyNumberFormat="1" applyFont="1" applyBorder="1" applyAlignment="1">
      <alignment/>
    </xf>
    <xf numFmtId="0" fontId="11" fillId="0" borderId="27" xfId="0" applyNumberFormat="1" applyFont="1" applyBorder="1" applyAlignment="1" quotePrefix="1">
      <alignment horizontal="center"/>
    </xf>
    <xf numFmtId="164" fontId="11" fillId="0" borderId="27" xfId="22" applyNumberFormat="1" applyFont="1" applyBorder="1" applyAlignment="1" quotePrefix="1">
      <alignment horizontal="left"/>
      <protection/>
    </xf>
    <xf numFmtId="164" fontId="15" fillId="0" borderId="27" xfId="15" applyNumberFormat="1" applyFont="1" applyBorder="1" applyAlignment="1">
      <alignment horizontal="right"/>
    </xf>
    <xf numFmtId="164" fontId="10" fillId="0" borderId="38" xfId="22" applyNumberFormat="1" applyFont="1" applyBorder="1" applyAlignment="1">
      <alignment horizontal="left"/>
      <protection/>
    </xf>
    <xf numFmtId="0" fontId="10" fillId="0" borderId="38" xfId="22" applyNumberFormat="1" applyFont="1" applyBorder="1" applyAlignment="1">
      <alignment horizontal="center"/>
      <protection/>
    </xf>
    <xf numFmtId="164" fontId="10" fillId="0" borderId="38" xfId="15" applyNumberFormat="1" applyFont="1" applyBorder="1" applyAlignment="1">
      <alignment horizontal="center"/>
    </xf>
    <xf numFmtId="164" fontId="10" fillId="0" borderId="38" xfId="15" applyNumberFormat="1" applyFont="1" applyBorder="1" applyAlignment="1">
      <alignment/>
    </xf>
    <xf numFmtId="164" fontId="10" fillId="0" borderId="39" xfId="22" applyNumberFormat="1" applyFont="1" applyBorder="1" applyAlignment="1">
      <alignment horizontal="left"/>
      <protection/>
    </xf>
    <xf numFmtId="164" fontId="10" fillId="0" borderId="40" xfId="15" applyNumberFormat="1" applyFont="1" applyBorder="1" applyAlignment="1">
      <alignment/>
    </xf>
    <xf numFmtId="164" fontId="10" fillId="0" borderId="33" xfId="22" applyNumberFormat="1" applyFont="1" applyBorder="1" applyAlignment="1">
      <alignment horizontal="left"/>
      <protection/>
    </xf>
    <xf numFmtId="164" fontId="10" fillId="0" borderId="32" xfId="15" applyNumberFormat="1" applyFont="1" applyBorder="1" applyAlignment="1">
      <alignment/>
    </xf>
    <xf numFmtId="164" fontId="11" fillId="0" borderId="33" xfId="22" applyNumberFormat="1" applyFont="1" applyBorder="1" applyAlignment="1">
      <alignment horizontal="left"/>
      <protection/>
    </xf>
    <xf numFmtId="164" fontId="11" fillId="0" borderId="32" xfId="15" applyNumberFormat="1" applyFont="1" applyBorder="1" applyAlignment="1">
      <alignment/>
    </xf>
    <xf numFmtId="164" fontId="15" fillId="0" borderId="32" xfId="15" applyNumberFormat="1" applyFont="1" applyBorder="1" applyAlignment="1">
      <alignment/>
    </xf>
    <xf numFmtId="164" fontId="11" fillId="0" borderId="33" xfId="22" applyNumberFormat="1" applyFont="1" applyBorder="1" applyAlignment="1" quotePrefix="1">
      <alignment horizontal="left" indent="1"/>
      <protection/>
    </xf>
    <xf numFmtId="164" fontId="11" fillId="0" borderId="33" xfId="22" applyNumberFormat="1" applyFont="1" applyBorder="1" applyAlignment="1" quotePrefix="1">
      <alignment horizontal="left"/>
      <protection/>
    </xf>
    <xf numFmtId="164" fontId="10" fillId="0" borderId="41" xfId="22" applyNumberFormat="1" applyFont="1" applyBorder="1" applyAlignment="1">
      <alignment horizontal="center"/>
      <protection/>
    </xf>
    <xf numFmtId="164" fontId="10" fillId="0" borderId="42" xfId="22" applyNumberFormat="1" applyFont="1" applyBorder="1" applyAlignment="1">
      <alignment horizontal="center"/>
      <protection/>
    </xf>
    <xf numFmtId="0" fontId="10" fillId="0" borderId="42" xfId="22" applyNumberFormat="1" applyFont="1" applyBorder="1" applyAlignment="1">
      <alignment horizontal="center"/>
      <protection/>
    </xf>
    <xf numFmtId="164" fontId="11" fillId="0" borderId="42" xfId="15" applyNumberFormat="1" applyFont="1" applyBorder="1" applyAlignment="1">
      <alignment horizontal="center"/>
    </xf>
    <xf numFmtId="164" fontId="10" fillId="0" borderId="42" xfId="15" applyNumberFormat="1" applyFont="1" applyBorder="1" applyAlignment="1">
      <alignment horizontal="right"/>
    </xf>
    <xf numFmtId="164" fontId="10" fillId="0" borderId="42" xfId="15" applyNumberFormat="1" applyFont="1" applyBorder="1" applyAlignment="1">
      <alignment/>
    </xf>
    <xf numFmtId="164" fontId="10" fillId="0" borderId="43" xfId="15" applyNumberFormat="1" applyFont="1" applyBorder="1" applyAlignment="1">
      <alignment/>
    </xf>
    <xf numFmtId="164" fontId="8" fillId="0" borderId="40" xfId="0" applyNumberFormat="1" applyFont="1" applyBorder="1" applyAlignment="1">
      <alignment/>
    </xf>
    <xf numFmtId="0" fontId="8" fillId="0" borderId="44" xfId="0" applyFont="1" applyBorder="1" applyAlignment="1">
      <alignment horizontal="center"/>
    </xf>
    <xf numFmtId="164" fontId="8" fillId="0" borderId="32" xfId="0" applyNumberFormat="1" applyFont="1" applyBorder="1" applyAlignment="1">
      <alignment/>
    </xf>
    <xf numFmtId="164" fontId="8" fillId="0" borderId="45" xfId="0" applyNumberFormat="1" applyFont="1" applyBorder="1" applyAlignment="1">
      <alignment/>
    </xf>
    <xf numFmtId="0" fontId="8" fillId="0" borderId="32" xfId="0" applyFont="1" applyBorder="1" applyAlignment="1">
      <alignment/>
    </xf>
    <xf numFmtId="0" fontId="8" fillId="0" borderId="46" xfId="0" applyFont="1" applyBorder="1" applyAlignment="1">
      <alignment horizontal="center"/>
    </xf>
    <xf numFmtId="0" fontId="8" fillId="0" borderId="47" xfId="0" applyFont="1" applyBorder="1" applyAlignment="1">
      <alignment/>
    </xf>
    <xf numFmtId="0" fontId="8" fillId="0" borderId="48" xfId="0" applyFont="1" applyBorder="1" applyAlignment="1">
      <alignment horizontal="center"/>
    </xf>
    <xf numFmtId="0" fontId="8" fillId="0" borderId="49" xfId="0" applyFont="1" applyBorder="1" applyAlignment="1">
      <alignment/>
    </xf>
    <xf numFmtId="164" fontId="8" fillId="0" borderId="49" xfId="15" applyNumberFormat="1" applyFont="1" applyBorder="1" applyAlignment="1">
      <alignment/>
    </xf>
    <xf numFmtId="164" fontId="8" fillId="0" borderId="47" xfId="15" applyNumberFormat="1" applyFont="1" applyBorder="1" applyAlignment="1">
      <alignment/>
    </xf>
    <xf numFmtId="0" fontId="8" fillId="0" borderId="36" xfId="0" applyFont="1" applyBorder="1" applyAlignment="1">
      <alignment/>
    </xf>
    <xf numFmtId="164" fontId="10" fillId="3" borderId="50" xfId="22" applyNumberFormat="1" applyFont="1" applyFill="1" applyBorder="1" applyAlignment="1">
      <alignment horizontal="center" vertical="center"/>
      <protection/>
    </xf>
    <xf numFmtId="164" fontId="10" fillId="3" borderId="51" xfId="22" applyNumberFormat="1" applyFont="1" applyFill="1" applyBorder="1" applyAlignment="1">
      <alignment horizontal="center" vertical="center"/>
      <protection/>
    </xf>
    <xf numFmtId="0" fontId="10" fillId="3" borderId="51" xfId="22" applyNumberFormat="1" applyFont="1" applyFill="1" applyBorder="1" applyAlignment="1">
      <alignment horizontal="center" vertical="center"/>
      <protection/>
    </xf>
    <xf numFmtId="0" fontId="10" fillId="3" borderId="51" xfId="22" applyNumberFormat="1" applyFont="1" applyFill="1" applyBorder="1" applyAlignment="1">
      <alignment horizontal="center" vertical="center" wrapText="1"/>
      <protection/>
    </xf>
    <xf numFmtId="164" fontId="10" fillId="3" borderId="51" xfId="15" applyNumberFormat="1" applyFont="1" applyFill="1" applyBorder="1" applyAlignment="1" quotePrefix="1">
      <alignment horizontal="right" vertical="center"/>
    </xf>
    <xf numFmtId="164" fontId="10" fillId="3" borderId="51" xfId="15" applyNumberFormat="1" applyFont="1" applyFill="1" applyBorder="1" applyAlignment="1">
      <alignment horizontal="center" vertical="center"/>
    </xf>
    <xf numFmtId="164" fontId="10" fillId="3" borderId="52" xfId="15" applyNumberFormat="1" applyFont="1" applyFill="1" applyBorder="1" applyAlignment="1">
      <alignment horizontal="right" vertical="center"/>
    </xf>
    <xf numFmtId="164" fontId="31" fillId="0" borderId="0" xfId="15" applyNumberFormat="1" applyFont="1" applyAlignment="1">
      <alignment/>
    </xf>
    <xf numFmtId="0" fontId="5" fillId="3" borderId="1" xfId="0" applyFont="1" applyFill="1" applyBorder="1" applyAlignment="1">
      <alignment horizontal="center"/>
    </xf>
    <xf numFmtId="164" fontId="5" fillId="3" borderId="1" xfId="15" applyNumberFormat="1" applyFont="1" applyFill="1" applyBorder="1" applyAlignment="1">
      <alignment horizontal="center"/>
    </xf>
    <xf numFmtId="0" fontId="5" fillId="0" borderId="0" xfId="0" applyFont="1" applyAlignment="1">
      <alignment/>
    </xf>
    <xf numFmtId="0" fontId="9" fillId="3" borderId="50" xfId="0" applyFont="1" applyFill="1" applyBorder="1" applyAlignment="1">
      <alignment horizontal="center"/>
    </xf>
    <xf numFmtId="0" fontId="9" fillId="3" borderId="51" xfId="0" applyFont="1" applyFill="1" applyBorder="1" applyAlignment="1">
      <alignment horizontal="center"/>
    </xf>
    <xf numFmtId="164" fontId="9" fillId="3" borderId="51" xfId="15" applyNumberFormat="1" applyFont="1" applyFill="1" applyBorder="1" applyAlignment="1">
      <alignment horizontal="center"/>
    </xf>
    <xf numFmtId="0" fontId="9" fillId="3" borderId="52" xfId="0" applyFont="1" applyFill="1" applyBorder="1" applyAlignment="1">
      <alignment horizontal="center"/>
    </xf>
    <xf numFmtId="164" fontId="5" fillId="0" borderId="0" xfId="15" applyNumberFormat="1" applyFont="1" applyBorder="1" applyAlignment="1">
      <alignment horizontal="center"/>
    </xf>
    <xf numFmtId="0" fontId="11" fillId="0" borderId="0" xfId="22" applyNumberFormat="1" applyFont="1" applyBorder="1" applyAlignment="1">
      <alignment horizontal="center" vertical="center"/>
      <protection/>
    </xf>
    <xf numFmtId="0" fontId="15" fillId="0" borderId="0" xfId="21" applyFont="1" applyBorder="1" applyAlignment="1">
      <alignment horizontal="left"/>
      <protection/>
    </xf>
    <xf numFmtId="49" fontId="10" fillId="3" borderId="53" xfId="23" applyNumberFormat="1" applyFont="1" applyFill="1" applyBorder="1" applyAlignment="1">
      <alignment horizontal="center" vertical="center" wrapText="1"/>
      <protection/>
    </xf>
    <xf numFmtId="43" fontId="10" fillId="3" borderId="53" xfId="15" applyFont="1" applyFill="1" applyBorder="1" applyAlignment="1">
      <alignment horizontal="center" vertical="center"/>
    </xf>
    <xf numFmtId="43" fontId="10" fillId="3" borderId="54" xfId="15" applyFont="1" applyFill="1" applyBorder="1" applyAlignment="1">
      <alignment horizontal="center" vertical="center"/>
    </xf>
    <xf numFmtId="0" fontId="11" fillId="0" borderId="33" xfId="21" applyFont="1" applyBorder="1" applyAlignment="1">
      <alignment horizontal="left" indent="1"/>
      <protection/>
    </xf>
    <xf numFmtId="0" fontId="10" fillId="0" borderId="27" xfId="21" applyFont="1" applyBorder="1" applyAlignment="1">
      <alignment horizontal="left" vertical="center" indent="1"/>
      <protection/>
    </xf>
    <xf numFmtId="3" fontId="10" fillId="0" borderId="27" xfId="21" applyNumberFormat="1" applyFont="1" applyBorder="1" applyAlignment="1">
      <alignment horizontal="center"/>
      <protection/>
    </xf>
    <xf numFmtId="3" fontId="10" fillId="0" borderId="27" xfId="21" applyNumberFormat="1" applyFont="1" applyBorder="1">
      <alignment/>
      <protection/>
    </xf>
    <xf numFmtId="0" fontId="11" fillId="0" borderId="27" xfId="21" applyFont="1" applyBorder="1" applyAlignment="1">
      <alignment horizontal="left" vertical="center" indent="1"/>
      <protection/>
    </xf>
    <xf numFmtId="0" fontId="11" fillId="0" borderId="27" xfId="21" applyFont="1" applyBorder="1" applyAlignment="1" quotePrefix="1">
      <alignment horizontal="center"/>
      <protection/>
    </xf>
    <xf numFmtId="3" fontId="11" fillId="0" borderId="27" xfId="21" applyNumberFormat="1" applyFont="1" applyBorder="1" applyAlignment="1">
      <alignment horizontal="right"/>
      <protection/>
    </xf>
    <xf numFmtId="0" fontId="11" fillId="0" borderId="27" xfId="21" applyFont="1" applyBorder="1" applyAlignment="1" quotePrefix="1">
      <alignment horizontal="left" vertical="center" indent="1"/>
      <protection/>
    </xf>
    <xf numFmtId="3" fontId="11" fillId="0" borderId="27" xfId="21" applyNumberFormat="1" applyFont="1" applyBorder="1">
      <alignment/>
      <protection/>
    </xf>
    <xf numFmtId="37" fontId="11" fillId="0" borderId="27" xfId="21" applyNumberFormat="1" applyFont="1" applyBorder="1" applyAlignment="1">
      <alignment horizontal="right"/>
      <protection/>
    </xf>
    <xf numFmtId="37" fontId="11" fillId="0" borderId="27" xfId="21" applyNumberFormat="1" applyFont="1" applyBorder="1">
      <alignment/>
      <protection/>
    </xf>
    <xf numFmtId="0" fontId="10" fillId="0" borderId="27" xfId="21" applyFont="1" applyBorder="1" applyAlignment="1">
      <alignment horizontal="left" vertical="center" wrapText="1" indent="1"/>
      <protection/>
    </xf>
    <xf numFmtId="3" fontId="10" fillId="0" borderId="27" xfId="21" applyNumberFormat="1" applyFont="1" applyBorder="1" applyAlignment="1">
      <alignment vertical="center" wrapText="1"/>
      <protection/>
    </xf>
    <xf numFmtId="3" fontId="11" fillId="0" borderId="27" xfId="21" applyNumberFormat="1" applyFont="1" applyBorder="1" applyAlignment="1">
      <alignment horizontal="right" vertical="center" wrapText="1"/>
      <protection/>
    </xf>
    <xf numFmtId="0" fontId="11" fillId="0" borderId="27" xfId="21" applyFont="1" applyBorder="1" applyAlignment="1" quotePrefix="1">
      <alignment horizontal="left" indent="1"/>
      <protection/>
    </xf>
    <xf numFmtId="0" fontId="10" fillId="0" borderId="27" xfId="21" applyFont="1" applyBorder="1" applyAlignment="1">
      <alignment horizontal="center"/>
      <protection/>
    </xf>
    <xf numFmtId="37" fontId="10" fillId="0" borderId="27" xfId="21" applyNumberFormat="1" applyFont="1" applyBorder="1" applyAlignment="1">
      <alignment horizontal="right"/>
      <protection/>
    </xf>
    <xf numFmtId="0" fontId="11" fillId="0" borderId="27" xfId="21" applyFont="1" applyBorder="1" applyAlignment="1" quotePrefix="1">
      <alignment horizontal="left" vertical="justify" indent="1"/>
      <protection/>
    </xf>
    <xf numFmtId="37" fontId="11" fillId="0" borderId="27" xfId="21" applyNumberFormat="1" applyFont="1" applyBorder="1" applyAlignment="1">
      <alignment vertical="top"/>
      <protection/>
    </xf>
    <xf numFmtId="37" fontId="11" fillId="0" borderId="27" xfId="21" applyNumberFormat="1" applyFont="1" applyBorder="1" applyAlignment="1">
      <alignment horizontal="right" vertical="top"/>
      <protection/>
    </xf>
    <xf numFmtId="0" fontId="10" fillId="0" borderId="27" xfId="21" applyFont="1" applyBorder="1" applyAlignment="1">
      <alignment horizontal="left" vertical="center"/>
      <protection/>
    </xf>
    <xf numFmtId="37" fontId="10" fillId="0" borderId="27" xfId="21" applyNumberFormat="1" applyFont="1" applyBorder="1" applyAlignment="1">
      <alignment vertical="center"/>
      <protection/>
    </xf>
    <xf numFmtId="37" fontId="10" fillId="0" borderId="27" xfId="21" applyNumberFormat="1" applyFont="1" applyBorder="1" applyAlignment="1">
      <alignment horizontal="right" vertical="center"/>
      <protection/>
    </xf>
    <xf numFmtId="0" fontId="10" fillId="0" borderId="27" xfId="21" applyFont="1" applyFill="1" applyBorder="1">
      <alignment/>
      <protection/>
    </xf>
    <xf numFmtId="0" fontId="10" fillId="0" borderId="27" xfId="21" applyFont="1" applyBorder="1" applyAlignment="1">
      <alignment horizontal="center" vertical="top"/>
      <protection/>
    </xf>
    <xf numFmtId="0" fontId="11" fillId="0" borderId="27" xfId="21" applyFont="1" applyBorder="1" applyAlignment="1">
      <alignment horizontal="center"/>
      <protection/>
    </xf>
    <xf numFmtId="37" fontId="11" fillId="0" borderId="27" xfId="21" applyNumberFormat="1" applyFont="1" applyBorder="1" applyAlignment="1">
      <alignment/>
      <protection/>
    </xf>
    <xf numFmtId="37" fontId="11" fillId="0" borderId="27" xfId="21" applyNumberFormat="1" applyFont="1" applyBorder="1" applyAlignment="1">
      <alignment horizontal="center"/>
      <protection/>
    </xf>
    <xf numFmtId="164" fontId="10" fillId="0" borderId="27" xfId="15" applyNumberFormat="1" applyFont="1" applyBorder="1" applyAlignment="1" quotePrefix="1">
      <alignment horizontal="center"/>
    </xf>
    <xf numFmtId="0" fontId="10" fillId="3" borderId="55" xfId="21" applyFont="1" applyFill="1" applyBorder="1" applyAlignment="1">
      <alignment horizontal="center" vertical="center"/>
      <protection/>
    </xf>
    <xf numFmtId="3" fontId="11" fillId="0" borderId="32" xfId="21" applyNumberFormat="1" applyFont="1" applyBorder="1" applyAlignment="1">
      <alignment horizontal="right"/>
      <protection/>
    </xf>
    <xf numFmtId="3" fontId="10" fillId="0" borderId="32" xfId="21" applyNumberFormat="1" applyFont="1" applyBorder="1" applyAlignment="1">
      <alignment horizontal="right"/>
      <protection/>
    </xf>
    <xf numFmtId="164" fontId="11" fillId="0" borderId="32" xfId="15" applyNumberFormat="1" applyFont="1" applyBorder="1" applyAlignment="1">
      <alignment horizontal="right"/>
    </xf>
    <xf numFmtId="37" fontId="11" fillId="0" borderId="32" xfId="21" applyNumberFormat="1" applyFont="1" applyBorder="1" applyAlignment="1">
      <alignment horizontal="right"/>
      <protection/>
    </xf>
    <xf numFmtId="0" fontId="11" fillId="0" borderId="32" xfId="21" applyFont="1" applyBorder="1" applyAlignment="1">
      <alignment horizontal="right"/>
      <protection/>
    </xf>
    <xf numFmtId="37" fontId="11" fillId="0" borderId="32" xfId="21" applyNumberFormat="1" applyFont="1" applyBorder="1" applyAlignment="1">
      <alignment horizontal="right" vertical="top"/>
      <protection/>
    </xf>
    <xf numFmtId="37" fontId="10" fillId="0" borderId="32" xfId="21" applyNumberFormat="1" applyFont="1" applyBorder="1" applyAlignment="1">
      <alignment horizontal="right" vertical="center"/>
      <protection/>
    </xf>
    <xf numFmtId="0" fontId="10" fillId="0" borderId="35" xfId="21" applyFont="1" applyBorder="1" applyAlignment="1">
      <alignment horizontal="left" vertical="center" indent="1"/>
      <protection/>
    </xf>
    <xf numFmtId="3" fontId="10" fillId="0" borderId="35" xfId="21" applyNumberFormat="1" applyFont="1" applyBorder="1" applyAlignment="1">
      <alignment horizontal="center"/>
      <protection/>
    </xf>
    <xf numFmtId="3" fontId="10" fillId="0" borderId="35" xfId="21" applyNumberFormat="1" applyFont="1" applyBorder="1">
      <alignment/>
      <protection/>
    </xf>
    <xf numFmtId="0" fontId="10" fillId="0" borderId="39" xfId="21" applyFont="1" applyBorder="1" applyAlignment="1">
      <alignment horizontal="left" vertical="center" indent="1"/>
      <protection/>
    </xf>
    <xf numFmtId="0" fontId="10" fillId="0" borderId="38" xfId="21" applyFont="1" applyBorder="1" applyAlignment="1">
      <alignment horizontal="left" vertical="center" indent="1"/>
      <protection/>
    </xf>
    <xf numFmtId="3" fontId="10" fillId="0" borderId="38" xfId="21" applyNumberFormat="1" applyFont="1" applyBorder="1" applyAlignment="1">
      <alignment horizontal="center"/>
      <protection/>
    </xf>
    <xf numFmtId="3" fontId="10" fillId="0" borderId="38" xfId="21" applyNumberFormat="1" applyFont="1" applyBorder="1">
      <alignment/>
      <protection/>
    </xf>
    <xf numFmtId="3" fontId="10" fillId="0" borderId="38" xfId="21" applyNumberFormat="1" applyFont="1" applyBorder="1" applyAlignment="1">
      <alignment horizontal="right"/>
      <protection/>
    </xf>
    <xf numFmtId="0" fontId="11" fillId="0" borderId="40" xfId="21" applyFont="1" applyBorder="1">
      <alignment/>
      <protection/>
    </xf>
    <xf numFmtId="0" fontId="11" fillId="3" borderId="56" xfId="21" applyFont="1" applyFill="1" applyBorder="1">
      <alignment/>
      <protection/>
    </xf>
    <xf numFmtId="0" fontId="10" fillId="3" borderId="53" xfId="21" applyFont="1" applyFill="1" applyBorder="1" applyAlignment="1">
      <alignment horizontal="center"/>
      <protection/>
    </xf>
    <xf numFmtId="0" fontId="10" fillId="3" borderId="54" xfId="21" applyFont="1" applyFill="1" applyBorder="1" applyAlignment="1">
      <alignment horizontal="center"/>
      <protection/>
    </xf>
    <xf numFmtId="0" fontId="7" fillId="0" borderId="0" xfId="0" applyFont="1" applyAlignment="1">
      <alignment horizontal="center"/>
    </xf>
    <xf numFmtId="0" fontId="10" fillId="3" borderId="56" xfId="21" applyFont="1" applyFill="1" applyBorder="1" applyAlignment="1">
      <alignment horizontal="center" vertical="center" wrapText="1"/>
      <protection/>
    </xf>
    <xf numFmtId="3" fontId="11" fillId="0" borderId="0" xfId="15" applyNumberFormat="1" applyFont="1" applyBorder="1" applyAlignment="1" quotePrefix="1">
      <alignment horizontal="justify" vertical="center" wrapText="1"/>
    </xf>
    <xf numFmtId="0" fontId="17" fillId="0" borderId="0" xfId="0" applyFont="1" applyAlignment="1">
      <alignment horizontal="justify" vertical="center" wrapText="1"/>
    </xf>
    <xf numFmtId="0" fontId="14" fillId="0" borderId="26" xfId="0" applyFont="1" applyBorder="1" applyAlignment="1">
      <alignment horizontal="justify" wrapText="1"/>
    </xf>
    <xf numFmtId="0" fontId="0" fillId="0" borderId="26" xfId="0" applyBorder="1" applyAlignment="1">
      <alignment horizontal="justify" wrapText="1"/>
    </xf>
    <xf numFmtId="0" fontId="10" fillId="0" borderId="0" xfId="0" applyFont="1" applyAlignment="1">
      <alignment horizontal="center"/>
    </xf>
    <xf numFmtId="3" fontId="11" fillId="0" borderId="0" xfId="15" applyNumberFormat="1" applyFont="1" applyBorder="1" applyAlignment="1" quotePrefix="1">
      <alignment horizontal="left" vertical="center" wrapText="1"/>
    </xf>
    <xf numFmtId="3" fontId="14" fillId="0" borderId="0" xfId="15" applyNumberFormat="1" applyFont="1" applyBorder="1" applyAlignment="1" quotePrefix="1">
      <alignment horizontal="left" vertical="center" wrapText="1"/>
    </xf>
    <xf numFmtId="0" fontId="11" fillId="0" borderId="0" xfId="0" applyFont="1" applyFill="1" applyBorder="1" applyAlignment="1" quotePrefix="1">
      <alignment horizontal="justify" wrapText="1"/>
    </xf>
    <xf numFmtId="0" fontId="0" fillId="0" borderId="0" xfId="0" applyAlignment="1">
      <alignment horizontal="justify" wrapText="1"/>
    </xf>
    <xf numFmtId="3" fontId="10" fillId="0" borderId="12" xfId="15" applyNumberFormat="1" applyFont="1" applyBorder="1" applyAlignment="1">
      <alignment horizontal="justify" vertical="center" wrapText="1"/>
    </xf>
    <xf numFmtId="37" fontId="28" fillId="3" borderId="56" xfId="23" applyNumberFormat="1" applyFont="1" applyFill="1" applyBorder="1" applyAlignment="1">
      <alignment horizontal="center" vertical="center" wrapText="1"/>
      <protection/>
    </xf>
    <xf numFmtId="0" fontId="11" fillId="0" borderId="0" xfId="21" applyFont="1" applyBorder="1" applyAlignment="1">
      <alignment horizontal="center"/>
      <protection/>
    </xf>
    <xf numFmtId="3" fontId="10" fillId="3" borderId="55" xfId="21" applyNumberFormat="1" applyFont="1" applyFill="1" applyBorder="1" applyAlignment="1">
      <alignment horizontal="center" vertical="center" wrapText="1"/>
      <protection/>
    </xf>
    <xf numFmtId="3" fontId="10" fillId="3" borderId="57" xfId="21" applyNumberFormat="1" applyFont="1" applyFill="1" applyBorder="1" applyAlignment="1">
      <alignment horizontal="center" vertical="center" wrapText="1"/>
      <protection/>
    </xf>
    <xf numFmtId="0" fontId="10" fillId="3" borderId="58" xfId="21" applyFont="1" applyFill="1" applyBorder="1" applyAlignment="1">
      <alignment horizontal="center" vertical="center" wrapText="1"/>
      <protection/>
    </xf>
    <xf numFmtId="0" fontId="10" fillId="3" borderId="59" xfId="21" applyFont="1" applyFill="1" applyBorder="1" applyAlignment="1">
      <alignment horizontal="center" vertical="center" wrapText="1"/>
      <protection/>
    </xf>
    <xf numFmtId="0" fontId="10" fillId="3" borderId="55" xfId="21" applyFont="1" applyFill="1" applyBorder="1" applyAlignment="1">
      <alignment horizontal="center" vertical="center" wrapText="1"/>
      <protection/>
    </xf>
    <xf numFmtId="164" fontId="10" fillId="0" borderId="22" xfId="15" applyNumberFormat="1" applyFont="1" applyFill="1" applyBorder="1" applyAlignment="1">
      <alignment vertical="center"/>
    </xf>
    <xf numFmtId="0" fontId="5" fillId="0" borderId="0" xfId="0" applyFont="1" applyAlignment="1">
      <alignment horizontal="center"/>
    </xf>
    <xf numFmtId="0" fontId="7" fillId="0" borderId="0" xfId="0" applyFont="1" applyAlignment="1">
      <alignment horizontal="center"/>
    </xf>
    <xf numFmtId="164" fontId="11" fillId="0" borderId="0" xfId="15" applyNumberFormat="1" applyFont="1" applyAlignment="1">
      <alignment horizontal="center"/>
    </xf>
    <xf numFmtId="164" fontId="10" fillId="0" borderId="0" xfId="15" applyNumberFormat="1" applyFont="1" applyAlignment="1">
      <alignment horizontal="center"/>
    </xf>
    <xf numFmtId="164" fontId="14" fillId="0" borderId="0" xfId="15" applyNumberFormat="1" applyFont="1" applyBorder="1" applyAlignment="1">
      <alignment horizontal="center"/>
    </xf>
    <xf numFmtId="164" fontId="10" fillId="0" borderId="0" xfId="15" applyNumberFormat="1" applyFont="1" applyBorder="1" applyAlignment="1">
      <alignment horizontal="center" vertical="center"/>
    </xf>
    <xf numFmtId="164" fontId="10" fillId="0" borderId="0" xfId="15" applyNumberFormat="1" applyFont="1" applyAlignment="1">
      <alignment horizontal="center" vertical="center"/>
    </xf>
    <xf numFmtId="0" fontId="10" fillId="3" borderId="60" xfId="0" applyFont="1" applyFill="1" applyBorder="1" applyAlignment="1">
      <alignment horizontal="center" vertical="center"/>
    </xf>
    <xf numFmtId="43" fontId="10" fillId="3" borderId="60" xfId="15" applyFont="1" applyFill="1" applyBorder="1" applyAlignment="1">
      <alignment horizontal="center" vertical="center"/>
    </xf>
    <xf numFmtId="43" fontId="10" fillId="3" borderId="61" xfId="15" applyFont="1" applyFill="1" applyBorder="1" applyAlignment="1">
      <alignment horizontal="center" vertical="center"/>
    </xf>
    <xf numFmtId="37" fontId="10" fillId="3" borderId="62" xfId="23" applyNumberFormat="1" applyFont="1" applyFill="1" applyBorder="1" applyAlignment="1">
      <alignment horizontal="center" vertical="center"/>
      <protection/>
    </xf>
    <xf numFmtId="37" fontId="10" fillId="3" borderId="60" xfId="23" applyNumberFormat="1" applyFont="1" applyFill="1" applyBorder="1" applyAlignment="1">
      <alignment horizontal="center" vertical="center"/>
      <protection/>
    </xf>
    <xf numFmtId="37" fontId="10" fillId="3" borderId="63" xfId="23" applyNumberFormat="1" applyFont="1" applyFill="1" applyBorder="1" applyAlignment="1">
      <alignment horizontal="center" vertical="center"/>
      <protection/>
    </xf>
    <xf numFmtId="37" fontId="10" fillId="3" borderId="53" xfId="23" applyNumberFormat="1" applyFont="1" applyFill="1" applyBorder="1" applyAlignment="1">
      <alignment horizontal="center" vertical="center"/>
      <protection/>
    </xf>
    <xf numFmtId="37" fontId="10" fillId="3" borderId="55" xfId="23" applyNumberFormat="1" applyFont="1" applyFill="1" applyBorder="1" applyAlignment="1">
      <alignment horizontal="center" vertical="center"/>
      <protection/>
    </xf>
    <xf numFmtId="37" fontId="10" fillId="3" borderId="56" xfId="23" applyNumberFormat="1" applyFont="1" applyFill="1" applyBorder="1" applyAlignment="1">
      <alignment horizontal="center" vertical="center"/>
      <protection/>
    </xf>
    <xf numFmtId="37" fontId="28" fillId="3" borderId="55" xfId="23" applyNumberFormat="1" applyFont="1" applyFill="1" applyBorder="1" applyAlignment="1">
      <alignment horizontal="center" vertical="center" wrapText="1"/>
      <protection/>
    </xf>
    <xf numFmtId="0" fontId="17" fillId="0" borderId="0" xfId="0" applyFont="1" applyFill="1" applyAlignment="1">
      <alignment horizontal="justify" wrapText="1"/>
    </xf>
    <xf numFmtId="0" fontId="14" fillId="0" borderId="0" xfId="0" applyFont="1" applyFill="1" applyBorder="1" applyAlignment="1" quotePrefix="1">
      <alignment horizontal="justify" wrapText="1"/>
    </xf>
    <xf numFmtId="0" fontId="22" fillId="0" borderId="0" xfId="0" applyFont="1" applyFill="1" applyAlignment="1">
      <alignment horizontal="justify" wrapText="1"/>
    </xf>
    <xf numFmtId="0" fontId="14" fillId="0" borderId="0" xfId="0" applyFont="1" applyFill="1" applyBorder="1" applyAlignment="1">
      <alignment horizontal="left" wrapText="1"/>
    </xf>
    <xf numFmtId="0" fontId="10" fillId="0" borderId="0" xfId="0" applyFont="1" applyFill="1" applyBorder="1" applyAlignment="1">
      <alignment horizontal="left" vertical="center" wrapText="1"/>
    </xf>
    <xf numFmtId="0" fontId="0" fillId="0" borderId="0" xfId="0" applyAlignment="1">
      <alignment horizontal="left" vertical="center" wrapText="1"/>
    </xf>
    <xf numFmtId="0" fontId="10" fillId="0" borderId="0" xfId="0" applyFont="1" applyFill="1" applyBorder="1" applyAlignment="1">
      <alignment horizontal="justify" vertical="center" wrapText="1"/>
    </xf>
    <xf numFmtId="0" fontId="17" fillId="0" borderId="0" xfId="0" applyFont="1" applyFill="1" applyAlignment="1">
      <alignment horizontal="justify" vertical="center" wrapText="1"/>
    </xf>
    <xf numFmtId="0" fontId="10" fillId="0" borderId="0" xfId="0" applyFont="1" applyFill="1" applyBorder="1" applyAlignment="1">
      <alignment horizontal="justify" wrapText="1"/>
    </xf>
    <xf numFmtId="0" fontId="11" fillId="0" borderId="10" xfId="26" applyFont="1" applyFill="1" applyBorder="1" applyAlignment="1">
      <alignment vertical="center" wrapText="1"/>
      <protection/>
    </xf>
    <xf numFmtId="0" fontId="17" fillId="0" borderId="10" xfId="0" applyFont="1" applyBorder="1" applyAlignment="1">
      <alignment vertical="center" wrapText="1"/>
    </xf>
    <xf numFmtId="0" fontId="14" fillId="0" borderId="0" xfId="26" applyFont="1" applyFill="1" applyBorder="1" applyAlignment="1" quotePrefix="1">
      <alignment horizontal="left" vertical="center"/>
      <protection/>
    </xf>
    <xf numFmtId="0" fontId="10" fillId="0" borderId="12" xfId="0" applyFont="1" applyFill="1" applyBorder="1" applyAlignment="1">
      <alignment horizontal="left" vertical="center" wrapText="1"/>
    </xf>
    <xf numFmtId="0" fontId="17" fillId="0" borderId="12" xfId="0" applyFont="1" applyFill="1" applyBorder="1" applyAlignment="1">
      <alignment vertical="center" wrapText="1"/>
    </xf>
    <xf numFmtId="0" fontId="11" fillId="0" borderId="13" xfId="0" applyNumberFormat="1" applyFont="1" applyFill="1" applyBorder="1" applyAlignment="1">
      <alignment horizontal="justify" vertical="center" wrapText="1"/>
    </xf>
    <xf numFmtId="0" fontId="17" fillId="0" borderId="13" xfId="0" applyFont="1" applyFill="1" applyBorder="1" applyAlignment="1">
      <alignment horizontal="justify" vertical="center" wrapText="1"/>
    </xf>
    <xf numFmtId="3" fontId="11" fillId="0" borderId="0" xfId="26" applyNumberFormat="1" applyFont="1" applyFill="1" applyBorder="1" applyAlignment="1" quotePrefix="1">
      <alignment horizontal="left"/>
      <protection/>
    </xf>
    <xf numFmtId="0" fontId="10" fillId="0" borderId="0" xfId="0" applyFont="1" applyBorder="1" applyAlignment="1" quotePrefix="1">
      <alignment horizontal="left"/>
    </xf>
    <xf numFmtId="0" fontId="10" fillId="0" borderId="12" xfId="0" applyFont="1" applyBorder="1" applyAlignment="1" quotePrefix="1">
      <alignment horizontal="left"/>
    </xf>
    <xf numFmtId="0" fontId="14" fillId="0" borderId="0" xfId="0" applyFont="1" applyFill="1" applyBorder="1" applyAlignment="1">
      <alignment horizontal="justify" vertical="center" wrapText="1"/>
    </xf>
    <xf numFmtId="0" fontId="10" fillId="0" borderId="10" xfId="0" applyFont="1" applyFill="1" applyBorder="1" applyAlignment="1">
      <alignment horizontal="center" vertical="center" wrapText="1"/>
    </xf>
    <xf numFmtId="3" fontId="11" fillId="0" borderId="25" xfId="26" applyNumberFormat="1" applyFont="1" applyFill="1" applyBorder="1" applyAlignment="1" quotePrefix="1">
      <alignment horizontal="left"/>
      <protection/>
    </xf>
    <xf numFmtId="0" fontId="10" fillId="0" borderId="10" xfId="26" applyFont="1" applyFill="1" applyBorder="1" applyAlignment="1">
      <alignment horizontal="left" wrapText="1" indent="1"/>
      <protection/>
    </xf>
    <xf numFmtId="0" fontId="10" fillId="0" borderId="10" xfId="26" applyFont="1" applyBorder="1" applyAlignment="1">
      <alignment horizontal="center" vertical="center" wrapText="1"/>
      <protection/>
    </xf>
    <xf numFmtId="0" fontId="10" fillId="0" borderId="0" xfId="0" applyFont="1" applyAlignment="1">
      <alignment horizontal="justify" wrapText="1"/>
    </xf>
    <xf numFmtId="0" fontId="10" fillId="0" borderId="10" xfId="26" applyFont="1" applyFill="1" applyBorder="1" applyAlignment="1">
      <alignment horizontal="center" vertical="center" wrapText="1"/>
      <protection/>
    </xf>
    <xf numFmtId="0" fontId="11" fillId="0" borderId="0" xfId="0" applyFont="1" applyAlignment="1" quotePrefix="1">
      <alignment horizontal="justify" wrapText="1"/>
    </xf>
    <xf numFmtId="0" fontId="11" fillId="2" borderId="0" xfId="0" applyFont="1" applyFill="1" applyAlignment="1">
      <alignment horizontal="justify" wrapText="1"/>
    </xf>
    <xf numFmtId="0" fontId="11" fillId="2" borderId="0" xfId="0" applyFont="1" applyFill="1" applyAlignment="1" quotePrefix="1">
      <alignment horizontal="justify"/>
    </xf>
    <xf numFmtId="0" fontId="11" fillId="0" borderId="0" xfId="0" applyFont="1" applyFill="1" applyAlignment="1">
      <alignment horizontal="justify" wrapText="1"/>
    </xf>
    <xf numFmtId="0" fontId="11" fillId="0" borderId="0" xfId="0" applyFont="1" applyAlignment="1" quotePrefix="1">
      <alignment horizontal="justify"/>
    </xf>
    <xf numFmtId="0" fontId="17" fillId="0" borderId="0" xfId="0" applyFont="1" applyAlignment="1">
      <alignment horizontal="justify" wrapText="1"/>
    </xf>
    <xf numFmtId="0" fontId="10" fillId="0" borderId="0" xfId="0" applyFont="1" applyAlignment="1">
      <alignment horizontal="left"/>
    </xf>
    <xf numFmtId="0" fontId="11" fillId="0" borderId="0" xfId="0" applyFont="1" applyAlignment="1">
      <alignment horizontal="justify" wrapText="1"/>
    </xf>
    <xf numFmtId="0" fontId="11" fillId="0" borderId="0" xfId="0" applyFont="1" applyFill="1" applyAlignment="1" quotePrefix="1">
      <alignment horizontal="left" wrapText="1"/>
    </xf>
    <xf numFmtId="0" fontId="11" fillId="4" borderId="0" xfId="0" applyFont="1" applyFill="1" applyAlignment="1" quotePrefix="1">
      <alignment horizontal="left" wrapText="1"/>
    </xf>
    <xf numFmtId="0" fontId="11" fillId="0" borderId="0" xfId="0" applyFont="1" applyFill="1" applyAlignment="1" quotePrefix="1">
      <alignment horizontal="justify" wrapText="1"/>
    </xf>
    <xf numFmtId="0" fontId="11" fillId="0" borderId="0" xfId="0" applyFont="1" applyAlignment="1">
      <alignment horizontal="justify" vertical="center"/>
    </xf>
    <xf numFmtId="0" fontId="11" fillId="0" borderId="0" xfId="0" applyFont="1" applyAlignment="1">
      <alignment horizontal="justify" vertical="center" wrapText="1"/>
    </xf>
    <xf numFmtId="0" fontId="11" fillId="0" borderId="0" xfId="0" applyFont="1" applyAlignment="1">
      <alignment horizontal="left" wrapText="1"/>
    </xf>
    <xf numFmtId="0" fontId="11" fillId="0" borderId="0" xfId="0" applyFont="1" applyFill="1" applyAlignment="1">
      <alignment horizontal="justify" vertical="center" wrapText="1"/>
    </xf>
    <xf numFmtId="0" fontId="11" fillId="0" borderId="0" xfId="0" applyNumberFormat="1" applyFont="1" applyAlignment="1">
      <alignment horizontal="justify" vertical="top" wrapText="1"/>
    </xf>
    <xf numFmtId="0" fontId="17" fillId="0" borderId="0" xfId="0" applyFont="1" applyAlignment="1">
      <alignment horizontal="justify" vertical="top" wrapText="1"/>
    </xf>
    <xf numFmtId="3" fontId="11" fillId="0" borderId="0" xfId="0" applyNumberFormat="1" applyFont="1" applyAlignment="1" quotePrefix="1">
      <alignment horizontal="justify" vertical="top" wrapText="1"/>
    </xf>
    <xf numFmtId="3" fontId="11" fillId="0" borderId="0" xfId="0" applyNumberFormat="1" applyFont="1" applyAlignment="1">
      <alignment horizontal="justify" vertical="top" wrapText="1"/>
    </xf>
    <xf numFmtId="0" fontId="10" fillId="0" borderId="0" xfId="0" applyFont="1" applyAlignment="1">
      <alignment horizontal="left" wrapText="1"/>
    </xf>
    <xf numFmtId="3" fontId="10" fillId="0" borderId="0" xfId="0" applyNumberFormat="1" applyFont="1" applyAlignment="1">
      <alignment horizontal="left" wrapText="1"/>
    </xf>
    <xf numFmtId="3" fontId="11" fillId="0" borderId="0" xfId="0" applyNumberFormat="1" applyFont="1" applyAlignment="1">
      <alignment horizontal="left" wrapText="1"/>
    </xf>
    <xf numFmtId="3" fontId="11" fillId="0" borderId="0" xfId="0" applyNumberFormat="1" applyFont="1" applyAlignment="1">
      <alignment horizontal="justify" wrapText="1"/>
    </xf>
    <xf numFmtId="3" fontId="10" fillId="0" borderId="0" xfId="0" applyNumberFormat="1" applyFont="1" applyAlignment="1">
      <alignment horizontal="justify" vertical="top" wrapText="1"/>
    </xf>
    <xf numFmtId="37" fontId="10" fillId="0" borderId="27" xfId="21" applyNumberFormat="1" applyFont="1" applyFill="1" applyBorder="1" applyAlignment="1">
      <alignment horizontal="right"/>
      <protection/>
    </xf>
    <xf numFmtId="3" fontId="10" fillId="0" borderId="27" xfId="21" applyNumberFormat="1" applyFont="1" applyFill="1" applyBorder="1" applyAlignment="1">
      <alignment horizontal="right"/>
      <protection/>
    </xf>
    <xf numFmtId="164" fontId="10" fillId="0" borderId="35" xfId="15" applyNumberFormat="1" applyFont="1" applyFill="1" applyBorder="1" applyAlignment="1">
      <alignment horizontal="right"/>
    </xf>
  </cellXfs>
  <cellStyles count="14">
    <cellStyle name="Normal" xfId="0"/>
    <cellStyle name="Comma" xfId="15"/>
    <cellStyle name="Comma [0]" xfId="16"/>
    <cellStyle name="Currency" xfId="17"/>
    <cellStyle name="Currency [0]" xfId="18"/>
    <cellStyle name="Followed Hyperlink" xfId="19"/>
    <cellStyle name="Hyperlink" xfId="20"/>
    <cellStyle name="Normal_BCTC DONAPLAST-06" xfId="21"/>
    <cellStyle name="Normal_CDKT" xfId="22"/>
    <cellStyle name="Normal_KQKD1" xfId="23"/>
    <cellStyle name="Normal_KQKD2" xfId="24"/>
    <cellStyle name="Normal_Sheet1" xfId="25"/>
    <cellStyle name="Normal_thminh1"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BCTCQ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Toan\ktoan%20bctct4\BCTC%20DONAPLAST-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DANGNG~1\LOCALS~1\TEMP\NGUYEN%20HIEU\NIEN%20DO%202005\NAM%20VIET\CDKT-NV.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hanhle\DATA\KToan\BCTC%20DONAPLAST-06DCT4\BCTC%20DONAPLAST-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qkd"/>
      <sheetName val="bctc"/>
      <sheetName val="kqkdtt"/>
      <sheetName val="thuyetminh"/>
      <sheetName val="KQKD (2)"/>
      <sheetName val="CDKT"/>
    </sheetNames>
    <sheetDataSet>
      <sheetData sheetId="5">
        <row r="62">
          <cell r="J62">
            <v>46364235973</v>
          </cell>
        </row>
        <row r="72">
          <cell r="J72">
            <v>7802178488</v>
          </cell>
        </row>
        <row r="82">
          <cell r="J82">
            <v>1937176306</v>
          </cell>
        </row>
        <row r="83">
          <cell r="J83">
            <v>453423812</v>
          </cell>
        </row>
        <row r="84">
          <cell r="J84">
            <v>3668672230</v>
          </cell>
        </row>
        <row r="86">
          <cell r="J86">
            <v>144766112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A"/>
      <sheetName val="Sheet1"/>
      <sheetName val="MUCLUC"/>
      <sheetName val="BCTGD"/>
      <sheetName val="BCKT"/>
      <sheetName val="BTDC"/>
      <sheetName val="CDKT"/>
      <sheetName val="KQKD"/>
      <sheetName val="LCTT-GT"/>
      <sheetName val="TM"/>
      <sheetName val="00000000"/>
    </sheetNames>
    <sheetDataSet>
      <sheetData sheetId="6">
        <row r="1">
          <cell r="A1" t="str">
            <v>COÂNG TY COÅ PHAÀN NHÖÏA - XAÂY DÖÏNG ÑOÀNG NAI</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A"/>
      <sheetName val="MUCLUC"/>
      <sheetName val="BCTGD"/>
      <sheetName val="BCKT"/>
      <sheetName val="BTDC"/>
      <sheetName val="CDKT"/>
      <sheetName val="KQKD"/>
      <sheetName val="LCTT-GT"/>
      <sheetName val="TM"/>
      <sheetName val="00000000"/>
      <sheetName val="TM1"/>
      <sheetName val="TM2"/>
      <sheetName val="TMINH3"/>
    </sheetNames>
    <sheetDataSet>
      <sheetData sheetId="5">
        <row r="3">
          <cell r="G3" t="str">
            <v>Ñôn vò tính: VNÑ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A"/>
      <sheetName val="MUCLUC"/>
      <sheetName val="BCTGD"/>
      <sheetName val="BCKT"/>
      <sheetName val="BTDC"/>
      <sheetName val="CDKT"/>
      <sheetName val="KQKD"/>
      <sheetName val="LCTT-GT"/>
      <sheetName val="TM"/>
      <sheetName val="00000000"/>
    </sheetNames>
    <sheetDataSet>
      <sheetData sheetId="4">
        <row r="9">
          <cell r="D9">
            <v>30000000</v>
          </cell>
        </row>
        <row r="11">
          <cell r="E11">
            <v>32579100</v>
          </cell>
        </row>
        <row r="24">
          <cell r="D24">
            <v>565061</v>
          </cell>
        </row>
        <row r="28">
          <cell r="D28">
            <v>44707669</v>
          </cell>
        </row>
        <row r="29">
          <cell r="E29">
            <v>44707669</v>
          </cell>
        </row>
        <row r="32">
          <cell r="D32">
            <v>6984268</v>
          </cell>
        </row>
        <row r="35">
          <cell r="E35">
            <v>2344828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65"/>
  <sheetViews>
    <sheetView workbookViewId="0" topLeftCell="A46">
      <selection activeCell="D50" sqref="D50"/>
    </sheetView>
  </sheetViews>
  <sheetFormatPr defaultColWidth="9.140625" defaultRowHeight="12.75"/>
  <cols>
    <col min="1" max="1" width="5.7109375" style="1" customWidth="1"/>
    <col min="2" max="2" width="38.00390625" style="1" customWidth="1"/>
    <col min="3" max="3" width="23.00390625" style="2" customWidth="1"/>
    <col min="4" max="4" width="22.28125" style="2" customWidth="1"/>
    <col min="5" max="16384" width="10.00390625" style="1" customWidth="1"/>
  </cols>
  <sheetData>
    <row r="1" spans="1:4" ht="18">
      <c r="A1" s="707" t="s">
        <v>0</v>
      </c>
      <c r="D1" s="704" t="s">
        <v>1</v>
      </c>
    </row>
    <row r="2" ht="21">
      <c r="B2" s="3" t="s">
        <v>2</v>
      </c>
    </row>
    <row r="4" spans="1:4" ht="18">
      <c r="A4" s="787" t="s">
        <v>3</v>
      </c>
      <c r="B4" s="787"/>
      <c r="C4" s="787"/>
      <c r="D4" s="787"/>
    </row>
    <row r="5" spans="1:4" ht="18">
      <c r="A5" s="787" t="s">
        <v>4</v>
      </c>
      <c r="B5" s="787"/>
      <c r="C5" s="787"/>
      <c r="D5" s="787"/>
    </row>
    <row r="7" spans="1:4" ht="18">
      <c r="A7" s="705" t="s">
        <v>5</v>
      </c>
      <c r="B7" s="705" t="s">
        <v>6</v>
      </c>
      <c r="C7" s="706" t="s">
        <v>8</v>
      </c>
      <c r="D7" s="706" t="s">
        <v>7</v>
      </c>
    </row>
    <row r="8" spans="1:4" ht="18">
      <c r="A8" s="5" t="s">
        <v>9</v>
      </c>
      <c r="B8" s="6" t="s">
        <v>10</v>
      </c>
      <c r="C8" s="8">
        <v>67952089596</v>
      </c>
      <c r="D8" s="7">
        <f>SUM(D9:D13)</f>
        <v>60998100375</v>
      </c>
    </row>
    <row r="9" spans="1:4" ht="17.25">
      <c r="A9" s="9">
        <v>1</v>
      </c>
      <c r="B9" s="10" t="s">
        <v>11</v>
      </c>
      <c r="C9" s="12">
        <v>1346522883</v>
      </c>
      <c r="D9" s="11">
        <v>1050955261</v>
      </c>
    </row>
    <row r="10" spans="1:4" ht="17.25">
      <c r="A10" s="9">
        <v>2</v>
      </c>
      <c r="B10" s="10" t="s">
        <v>12</v>
      </c>
      <c r="C10" s="12"/>
      <c r="D10" s="11"/>
    </row>
    <row r="11" spans="1:4" ht="17.25">
      <c r="A11" s="9">
        <v>3</v>
      </c>
      <c r="B11" s="10" t="s">
        <v>13</v>
      </c>
      <c r="C11" s="12">
        <v>42496029187</v>
      </c>
      <c r="D11" s="11">
        <v>38086953062</v>
      </c>
    </row>
    <row r="12" spans="1:4" ht="17.25">
      <c r="A12" s="9">
        <v>4</v>
      </c>
      <c r="B12" s="10" t="s">
        <v>14</v>
      </c>
      <c r="C12" s="12">
        <v>23317807156</v>
      </c>
      <c r="D12" s="11">
        <v>21265747841</v>
      </c>
    </row>
    <row r="13" spans="1:4" ht="17.25">
      <c r="A13" s="9">
        <v>5</v>
      </c>
      <c r="B13" s="10" t="s">
        <v>15</v>
      </c>
      <c r="C13" s="12">
        <v>791730370</v>
      </c>
      <c r="D13" s="11">
        <v>594444211</v>
      </c>
    </row>
    <row r="14" spans="1:4" ht="18">
      <c r="A14" s="13" t="s">
        <v>16</v>
      </c>
      <c r="B14" s="14" t="s">
        <v>17</v>
      </c>
      <c r="C14" s="16">
        <v>20039970569</v>
      </c>
      <c r="D14" s="15">
        <f>D15+D16+D21+D22+D23</f>
        <v>29115330386</v>
      </c>
    </row>
    <row r="15" spans="1:10" ht="18">
      <c r="A15" s="9">
        <v>1</v>
      </c>
      <c r="B15" s="10" t="s">
        <v>18</v>
      </c>
      <c r="C15" s="12"/>
      <c r="D15" s="11"/>
      <c r="J15" s="712"/>
    </row>
    <row r="16" spans="1:4" ht="17.25">
      <c r="A16" s="9">
        <v>2</v>
      </c>
      <c r="B16" s="10" t="s">
        <v>19</v>
      </c>
      <c r="C16" s="12">
        <v>19240255202</v>
      </c>
      <c r="D16" s="11">
        <f>SUM(D17:D20)</f>
        <v>18831807483</v>
      </c>
    </row>
    <row r="17" spans="1:4" ht="17.25">
      <c r="A17" s="9"/>
      <c r="B17" s="10" t="s">
        <v>20</v>
      </c>
      <c r="C17" s="12">
        <v>13792396020</v>
      </c>
      <c r="D17" s="11">
        <v>13946430301</v>
      </c>
    </row>
    <row r="18" spans="1:4" ht="17.25">
      <c r="A18" s="9"/>
      <c r="B18" s="10" t="s">
        <v>21</v>
      </c>
      <c r="C18" s="12"/>
      <c r="D18" s="11"/>
    </row>
    <row r="19" spans="1:4" ht="17.25">
      <c r="A19" s="9"/>
      <c r="B19" s="10" t="s">
        <v>22</v>
      </c>
      <c r="C19" s="12">
        <v>5385377182</v>
      </c>
      <c r="D19" s="11">
        <v>4885377182</v>
      </c>
    </row>
    <row r="20" spans="1:4" ht="17.25">
      <c r="A20" s="9"/>
      <c r="B20" s="10" t="s">
        <v>23</v>
      </c>
      <c r="C20" s="12">
        <v>62482000</v>
      </c>
      <c r="D20" s="11"/>
    </row>
    <row r="21" spans="1:4" ht="17.25">
      <c r="A21" s="9">
        <v>3</v>
      </c>
      <c r="B21" s="10" t="s">
        <v>24</v>
      </c>
      <c r="C21" s="12"/>
      <c r="D21" s="11">
        <v>2441030000</v>
      </c>
    </row>
    <row r="22" spans="1:4" ht="17.25">
      <c r="A22" s="9">
        <v>4</v>
      </c>
      <c r="B22" s="10" t="s">
        <v>25</v>
      </c>
      <c r="C22" s="12"/>
      <c r="D22" s="11">
        <v>7000000000</v>
      </c>
    </row>
    <row r="23" spans="1:4" ht="17.25">
      <c r="A23" s="9">
        <v>5</v>
      </c>
      <c r="B23" s="10" t="s">
        <v>26</v>
      </c>
      <c r="C23" s="12">
        <v>799715367</v>
      </c>
      <c r="D23" s="11">
        <v>842492903</v>
      </c>
    </row>
    <row r="24" spans="1:4" ht="18">
      <c r="A24" s="13" t="s">
        <v>27</v>
      </c>
      <c r="B24" s="14" t="s">
        <v>28</v>
      </c>
      <c r="C24" s="16">
        <v>87992060165</v>
      </c>
      <c r="D24" s="15">
        <f>D14+D8</f>
        <v>90113430761</v>
      </c>
    </row>
    <row r="25" spans="1:4" ht="18">
      <c r="A25" s="13" t="s">
        <v>29</v>
      </c>
      <c r="B25" s="14" t="s">
        <v>30</v>
      </c>
      <c r="C25" s="16">
        <v>54291290210</v>
      </c>
      <c r="D25" s="15">
        <f>SUM(D26:D27)</f>
        <v>54166414461</v>
      </c>
    </row>
    <row r="26" spans="1:4" ht="17.25">
      <c r="A26" s="9">
        <v>1</v>
      </c>
      <c r="B26" s="10" t="s">
        <v>31</v>
      </c>
      <c r="C26" s="12">
        <v>46680011722</v>
      </c>
      <c r="D26" s="11">
        <f>'[1]CDKT'!J62</f>
        <v>46364235973</v>
      </c>
    </row>
    <row r="27" spans="1:4" ht="17.25">
      <c r="A27" s="9">
        <v>2</v>
      </c>
      <c r="B27" s="10" t="s">
        <v>32</v>
      </c>
      <c r="C27" s="12">
        <v>7611278488</v>
      </c>
      <c r="D27" s="11">
        <f>'[1]CDKT'!J72</f>
        <v>7802178488</v>
      </c>
    </row>
    <row r="28" spans="1:4" ht="18">
      <c r="A28" s="13" t="s">
        <v>33</v>
      </c>
      <c r="B28" s="14" t="s">
        <v>34</v>
      </c>
      <c r="C28" s="16">
        <v>33700769955</v>
      </c>
      <c r="D28" s="15">
        <f>D29+D38</f>
        <v>35947016300</v>
      </c>
    </row>
    <row r="29" spans="1:4" ht="17.25">
      <c r="A29" s="9">
        <v>1</v>
      </c>
      <c r="B29" s="10" t="s">
        <v>35</v>
      </c>
      <c r="C29" s="12">
        <v>33525953843</v>
      </c>
      <c r="D29" s="11">
        <f>SUM(D30:D37)</f>
        <v>35802250188</v>
      </c>
    </row>
    <row r="30" spans="1:4" ht="17.25">
      <c r="A30" s="9"/>
      <c r="B30" s="10" t="s">
        <v>36</v>
      </c>
      <c r="C30" s="12">
        <v>20000000000</v>
      </c>
      <c r="D30" s="11">
        <v>20000000000</v>
      </c>
    </row>
    <row r="31" spans="1:4" ht="17.25">
      <c r="A31" s="9"/>
      <c r="B31" s="10" t="s">
        <v>37</v>
      </c>
      <c r="C31" s="12">
        <v>9742977840</v>
      </c>
      <c r="D31" s="11">
        <v>9742977840</v>
      </c>
    </row>
    <row r="32" spans="1:4" ht="17.25">
      <c r="A32" s="9"/>
      <c r="B32" s="10" t="s">
        <v>38</v>
      </c>
      <c r="C32" s="12"/>
      <c r="D32" s="11"/>
    </row>
    <row r="33" spans="1:4" ht="17.25">
      <c r="A33" s="9"/>
      <c r="B33" s="10" t="s">
        <v>39</v>
      </c>
      <c r="C33" s="12"/>
      <c r="D33" s="11"/>
    </row>
    <row r="34" spans="1:4" ht="17.25">
      <c r="A34" s="9"/>
      <c r="B34" s="10" t="s">
        <v>40</v>
      </c>
      <c r="C34" s="12"/>
      <c r="D34" s="11"/>
    </row>
    <row r="35" spans="1:4" ht="17.25">
      <c r="A35" s="9"/>
      <c r="B35" s="10" t="s">
        <v>41</v>
      </c>
      <c r="C35" s="12">
        <v>2390600118</v>
      </c>
      <c r="D35" s="11">
        <f>'[1]CDKT'!J82+'[1]CDKT'!J83</f>
        <v>2390600118</v>
      </c>
    </row>
    <row r="36" spans="1:4" ht="17.25">
      <c r="A36" s="9"/>
      <c r="B36" s="10" t="s">
        <v>42</v>
      </c>
      <c r="C36" s="12">
        <v>1392375885</v>
      </c>
      <c r="D36" s="11">
        <f>'[1]CDKT'!J84</f>
        <v>3668672230</v>
      </c>
    </row>
    <row r="37" spans="1:4" ht="17.25">
      <c r="A37" s="9"/>
      <c r="B37" s="10" t="s">
        <v>43</v>
      </c>
      <c r="C37" s="12"/>
      <c r="D37" s="11"/>
    </row>
    <row r="38" spans="1:4" ht="17.25">
      <c r="A38" s="9">
        <v>2</v>
      </c>
      <c r="B38" s="10" t="s">
        <v>44</v>
      </c>
      <c r="C38" s="12">
        <v>174816112</v>
      </c>
      <c r="D38" s="11">
        <f>SUM(D39:D41)</f>
        <v>144766112</v>
      </c>
    </row>
    <row r="39" spans="1:4" ht="17.25">
      <c r="A39" s="9"/>
      <c r="B39" s="10" t="s">
        <v>45</v>
      </c>
      <c r="C39" s="12">
        <v>174816112</v>
      </c>
      <c r="D39" s="11">
        <f>'[1]CDKT'!J86</f>
        <v>144766112</v>
      </c>
    </row>
    <row r="40" spans="1:4" ht="17.25">
      <c r="A40" s="9"/>
      <c r="B40" s="10" t="s">
        <v>46</v>
      </c>
      <c r="C40" s="12"/>
      <c r="D40" s="11"/>
    </row>
    <row r="41" spans="1:4" ht="17.25">
      <c r="A41" s="17"/>
      <c r="B41" s="18" t="s">
        <v>47</v>
      </c>
      <c r="C41" s="20"/>
      <c r="D41" s="19"/>
    </row>
    <row r="42" spans="1:4" ht="18">
      <c r="A42" s="4" t="s">
        <v>48</v>
      </c>
      <c r="B42" s="21" t="s">
        <v>49</v>
      </c>
      <c r="C42" s="22">
        <v>87992060165</v>
      </c>
      <c r="D42" s="22">
        <f>+D25+D28</f>
        <v>90113430761</v>
      </c>
    </row>
    <row r="43" ht="17.25">
      <c r="C43" s="2">
        <f>D42-D24</f>
        <v>0</v>
      </c>
    </row>
    <row r="44" spans="1:5" ht="23.25">
      <c r="A44" s="788"/>
      <c r="B44" s="788"/>
      <c r="C44" s="788"/>
      <c r="D44" s="788"/>
      <c r="E44" s="788"/>
    </row>
    <row r="45" spans="1:4" ht="23.25">
      <c r="A45" s="23"/>
      <c r="C45" s="767" t="s">
        <v>50</v>
      </c>
      <c r="D45" s="767"/>
    </row>
    <row r="46" spans="1:4" ht="18.75" thickBot="1">
      <c r="A46" s="23"/>
      <c r="B46" s="23"/>
      <c r="C46" s="24"/>
      <c r="D46" s="23"/>
    </row>
    <row r="47" spans="1:4" ht="20.25" thickBot="1">
      <c r="A47" s="708" t="s">
        <v>5</v>
      </c>
      <c r="B47" s="709" t="s">
        <v>51</v>
      </c>
      <c r="C47" s="710" t="s">
        <v>52</v>
      </c>
      <c r="D47" s="711" t="s">
        <v>53</v>
      </c>
    </row>
    <row r="48" spans="1:4" ht="18">
      <c r="A48" s="692">
        <v>1</v>
      </c>
      <c r="B48" s="693" t="s">
        <v>54</v>
      </c>
      <c r="C48" s="694">
        <v>29989733353</v>
      </c>
      <c r="D48" s="685">
        <v>60879405997</v>
      </c>
    </row>
    <row r="49" spans="1:4" ht="18">
      <c r="A49" s="686">
        <v>2</v>
      </c>
      <c r="B49" s="25" t="s">
        <v>55</v>
      </c>
      <c r="C49" s="26">
        <v>50622000</v>
      </c>
      <c r="D49" s="687">
        <v>335054300</v>
      </c>
    </row>
    <row r="50" spans="1:4" ht="18">
      <c r="A50" s="686">
        <v>3</v>
      </c>
      <c r="B50" s="25" t="s">
        <v>56</v>
      </c>
      <c r="C50" s="26">
        <v>29939111353</v>
      </c>
      <c r="D50" s="688">
        <v>60544351697</v>
      </c>
    </row>
    <row r="51" spans="1:4" ht="18">
      <c r="A51" s="686">
        <v>4</v>
      </c>
      <c r="B51" s="25" t="s">
        <v>57</v>
      </c>
      <c r="C51" s="26">
        <v>25212995990</v>
      </c>
      <c r="D51" s="688">
        <v>52119162542</v>
      </c>
    </row>
    <row r="52" spans="1:4" ht="18">
      <c r="A52" s="686">
        <v>5</v>
      </c>
      <c r="B52" s="25" t="s">
        <v>58</v>
      </c>
      <c r="C52" s="26">
        <v>4726115363</v>
      </c>
      <c r="D52" s="688">
        <v>8425189155</v>
      </c>
    </row>
    <row r="53" spans="1:4" ht="18">
      <c r="A53" s="686">
        <v>6</v>
      </c>
      <c r="B53" s="25" t="s">
        <v>59</v>
      </c>
      <c r="C53" s="26">
        <v>7991535</v>
      </c>
      <c r="D53" s="688">
        <v>89793788</v>
      </c>
    </row>
    <row r="54" spans="1:4" ht="18">
      <c r="A54" s="686">
        <v>7</v>
      </c>
      <c r="B54" s="25" t="s">
        <v>60</v>
      </c>
      <c r="C54" s="26">
        <v>842846707</v>
      </c>
      <c r="D54" s="688">
        <v>1634617571</v>
      </c>
    </row>
    <row r="55" spans="1:4" ht="18">
      <c r="A55" s="686">
        <v>8</v>
      </c>
      <c r="B55" s="25" t="s">
        <v>61</v>
      </c>
      <c r="C55" s="26">
        <v>447108982</v>
      </c>
      <c r="D55" s="688">
        <v>802546226</v>
      </c>
    </row>
    <row r="56" spans="1:4" ht="18">
      <c r="A56" s="686">
        <v>9</v>
      </c>
      <c r="B56" s="25" t="s">
        <v>62</v>
      </c>
      <c r="C56" s="26">
        <v>768414014</v>
      </c>
      <c r="D56" s="688">
        <v>1831211182</v>
      </c>
    </row>
    <row r="57" spans="1:4" ht="18">
      <c r="A57" s="686">
        <v>10</v>
      </c>
      <c r="B57" s="25" t="s">
        <v>63</v>
      </c>
      <c r="C57" s="26">
        <v>2675737195</v>
      </c>
      <c r="D57" s="688">
        <v>4246607964</v>
      </c>
    </row>
    <row r="58" spans="1:4" ht="18">
      <c r="A58" s="686">
        <v>11</v>
      </c>
      <c r="B58" s="25" t="s">
        <v>64</v>
      </c>
      <c r="C58" s="26">
        <v>30000000</v>
      </c>
      <c r="D58" s="688">
        <v>471466091</v>
      </c>
    </row>
    <row r="59" spans="1:4" ht="18">
      <c r="A59" s="686">
        <v>12</v>
      </c>
      <c r="B59" s="25" t="s">
        <v>65</v>
      </c>
      <c r="C59" s="26">
        <v>58880980</v>
      </c>
      <c r="D59" s="688">
        <v>452176113</v>
      </c>
    </row>
    <row r="60" spans="1:4" ht="18">
      <c r="A60" s="686">
        <v>13</v>
      </c>
      <c r="B60" s="25" t="s">
        <v>66</v>
      </c>
      <c r="C60" s="26">
        <v>-28880980</v>
      </c>
      <c r="D60" s="688">
        <v>19289978</v>
      </c>
    </row>
    <row r="61" spans="1:4" ht="18">
      <c r="A61" s="686">
        <v>14</v>
      </c>
      <c r="B61" s="25" t="s">
        <v>67</v>
      </c>
      <c r="C61" s="26">
        <v>2646856215</v>
      </c>
      <c r="D61" s="688">
        <v>4265897942</v>
      </c>
    </row>
    <row r="62" spans="1:4" ht="18">
      <c r="A62" s="686">
        <v>15</v>
      </c>
      <c r="B62" s="25" t="s">
        <v>68</v>
      </c>
      <c r="C62" s="26">
        <v>370559870.1</v>
      </c>
      <c r="D62" s="687">
        <v>597225711.8800001</v>
      </c>
    </row>
    <row r="63" spans="1:4" ht="18">
      <c r="A63" s="686">
        <v>16</v>
      </c>
      <c r="B63" s="25" t="s">
        <v>69</v>
      </c>
      <c r="C63" s="26">
        <v>2276296344.9</v>
      </c>
      <c r="D63" s="687">
        <v>3668672230.12</v>
      </c>
    </row>
    <row r="64" spans="1:4" ht="18">
      <c r="A64" s="686">
        <v>17</v>
      </c>
      <c r="B64" s="25" t="s">
        <v>70</v>
      </c>
      <c r="C64" s="26"/>
      <c r="D64" s="689"/>
    </row>
    <row r="65" spans="1:4" ht="18.75" thickBot="1">
      <c r="A65" s="690">
        <v>18</v>
      </c>
      <c r="B65" s="691" t="s">
        <v>71</v>
      </c>
      <c r="C65" s="695"/>
      <c r="D65" s="696"/>
    </row>
  </sheetData>
  <mergeCells count="3">
    <mergeCell ref="A4:D4"/>
    <mergeCell ref="A5:D5"/>
    <mergeCell ref="A44:E44"/>
  </mergeCells>
  <printOptions/>
  <pageMargins left="0.75" right="0.75" top="0.67" bottom="0.56" header="0.1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139"/>
  <sheetViews>
    <sheetView workbookViewId="0" topLeftCell="A1">
      <selection activeCell="J77" sqref="J77"/>
    </sheetView>
  </sheetViews>
  <sheetFormatPr defaultColWidth="9.140625" defaultRowHeight="12.75"/>
  <cols>
    <col min="1" max="1" width="37.28125" style="66" customWidth="1"/>
    <col min="2" max="3" width="0.9921875" style="66" hidden="1" customWidth="1"/>
    <col min="4" max="4" width="8.57421875" style="28" customWidth="1"/>
    <col min="5" max="5" width="1.1484375" style="28" hidden="1" customWidth="1"/>
    <col min="6" max="6" width="7.28125" style="29" customWidth="1"/>
    <col min="7" max="7" width="0.71875" style="29" hidden="1" customWidth="1"/>
    <col min="8" max="8" width="17.28125" style="58" customWidth="1"/>
    <col min="9" max="9" width="1.57421875" style="58" hidden="1" customWidth="1"/>
    <col min="10" max="10" width="18.7109375" style="36" customWidth="1"/>
    <col min="11" max="11" width="7.28125" style="36" hidden="1" customWidth="1"/>
    <col min="12" max="12" width="17.140625" style="32" bestFit="1" customWidth="1"/>
    <col min="13" max="13" width="18.00390625" style="32" bestFit="1" customWidth="1"/>
    <col min="14" max="14" width="14.8515625" style="32" customWidth="1"/>
    <col min="15" max="16384" width="10.00390625" style="32" customWidth="1"/>
  </cols>
  <sheetData>
    <row r="1" spans="1:19" ht="21.75" customHeight="1">
      <c r="A1" s="27" t="s">
        <v>72</v>
      </c>
      <c r="B1" s="27"/>
      <c r="C1" s="27"/>
      <c r="H1" s="30"/>
      <c r="I1" s="30"/>
      <c r="J1" s="538" t="s">
        <v>73</v>
      </c>
      <c r="K1" s="31"/>
      <c r="M1" s="66"/>
      <c r="N1" s="66"/>
      <c r="O1" s="66"/>
      <c r="P1" s="66"/>
      <c r="Q1" s="66"/>
      <c r="R1" s="66"/>
      <c r="S1" s="66"/>
    </row>
    <row r="2" spans="1:19" ht="25.5" customHeight="1">
      <c r="A2" s="33" t="s">
        <v>74</v>
      </c>
      <c r="B2" s="34"/>
      <c r="C2" s="34"/>
      <c r="H2" s="30"/>
      <c r="I2" s="30"/>
      <c r="J2" s="332"/>
      <c r="M2" s="66"/>
      <c r="N2" s="66"/>
      <c r="O2" s="66"/>
      <c r="P2" s="66"/>
      <c r="Q2" s="66"/>
      <c r="R2" s="66"/>
      <c r="S2" s="66"/>
    </row>
    <row r="3" spans="1:19" ht="21.75" customHeight="1" thickBot="1">
      <c r="A3" s="648" t="s">
        <v>75</v>
      </c>
      <c r="B3" s="27"/>
      <c r="C3" s="27"/>
      <c r="H3" s="30"/>
      <c r="I3" s="30"/>
      <c r="J3" s="332" t="s">
        <v>76</v>
      </c>
      <c r="K3" s="31"/>
      <c r="M3" s="66"/>
      <c r="N3" s="66"/>
      <c r="O3" s="66"/>
      <c r="P3" s="66"/>
      <c r="Q3" s="66"/>
      <c r="R3" s="66"/>
      <c r="S3" s="66"/>
    </row>
    <row r="4" spans="1:19" ht="33" customHeight="1" thickBot="1">
      <c r="A4" s="697" t="s">
        <v>77</v>
      </c>
      <c r="B4" s="698"/>
      <c r="C4" s="698"/>
      <c r="D4" s="699" t="s">
        <v>78</v>
      </c>
      <c r="E4" s="699"/>
      <c r="F4" s="700" t="s">
        <v>79</v>
      </c>
      <c r="G4" s="700"/>
      <c r="H4" s="701" t="s">
        <v>262</v>
      </c>
      <c r="I4" s="702"/>
      <c r="J4" s="703" t="s">
        <v>80</v>
      </c>
      <c r="K4" s="38"/>
      <c r="M4" s="66"/>
      <c r="N4" s="66"/>
      <c r="O4" s="66"/>
      <c r="P4" s="66"/>
      <c r="Q4" s="66"/>
      <c r="R4" s="66"/>
      <c r="S4" s="66"/>
    </row>
    <row r="5" spans="1:19" ht="24.75" customHeight="1">
      <c r="A5" s="669" t="s">
        <v>81</v>
      </c>
      <c r="B5" s="665"/>
      <c r="C5" s="665"/>
      <c r="D5" s="666">
        <v>100</v>
      </c>
      <c r="E5" s="666"/>
      <c r="F5" s="667"/>
      <c r="G5" s="666"/>
      <c r="H5" s="668">
        <f>H6+H12+H20+H23</f>
        <v>61140420951</v>
      </c>
      <c r="I5" s="668"/>
      <c r="J5" s="670">
        <f>J6+J12+J20+J23</f>
        <v>60998100375</v>
      </c>
      <c r="K5" s="37"/>
      <c r="M5" s="66"/>
      <c r="N5" s="66"/>
      <c r="O5" s="66"/>
      <c r="P5" s="66"/>
      <c r="Q5" s="66"/>
      <c r="R5" s="66"/>
      <c r="S5" s="66"/>
    </row>
    <row r="6" spans="1:19" ht="19.5" customHeight="1">
      <c r="A6" s="671" t="s">
        <v>82</v>
      </c>
      <c r="B6" s="649"/>
      <c r="C6" s="649"/>
      <c r="D6" s="650">
        <v>110</v>
      </c>
      <c r="E6" s="650"/>
      <c r="F6" s="596"/>
      <c r="G6" s="652"/>
      <c r="H6" s="651">
        <f>H7</f>
        <v>2489820883</v>
      </c>
      <c r="I6" s="651"/>
      <c r="J6" s="672">
        <f>J7</f>
        <v>1050955261</v>
      </c>
      <c r="K6" s="37"/>
      <c r="M6" s="66"/>
      <c r="N6" s="66"/>
      <c r="O6" s="66"/>
      <c r="P6" s="66"/>
      <c r="Q6" s="66"/>
      <c r="R6" s="66"/>
      <c r="S6" s="66"/>
    </row>
    <row r="7" spans="1:19" ht="19.5" customHeight="1">
      <c r="A7" s="673" t="s">
        <v>83</v>
      </c>
      <c r="B7" s="653"/>
      <c r="C7" s="653"/>
      <c r="D7" s="654">
        <v>111</v>
      </c>
      <c r="E7" s="654"/>
      <c r="F7" s="655" t="s">
        <v>84</v>
      </c>
      <c r="G7" s="656"/>
      <c r="H7" s="657">
        <f>208043442+1965221486+'[4]BTDC'!D24+559887+313832007+1599000</f>
        <v>2489820883</v>
      </c>
      <c r="I7" s="657"/>
      <c r="J7" s="674">
        <f>1049511512+1443749</f>
        <v>1050955261</v>
      </c>
      <c r="K7" s="35"/>
      <c r="M7" s="66"/>
      <c r="N7" s="66"/>
      <c r="O7" s="66"/>
      <c r="P7" s="66"/>
      <c r="Q7" s="66"/>
      <c r="R7" s="66"/>
      <c r="S7" s="66"/>
    </row>
    <row r="8" spans="1:19" ht="12" customHeight="1" hidden="1">
      <c r="A8" s="673" t="s">
        <v>85</v>
      </c>
      <c r="B8" s="653"/>
      <c r="C8" s="653"/>
      <c r="D8" s="654">
        <v>112</v>
      </c>
      <c r="E8" s="654"/>
      <c r="F8" s="603"/>
      <c r="G8" s="656"/>
      <c r="H8" s="657"/>
      <c r="I8" s="657"/>
      <c r="J8" s="674"/>
      <c r="K8" s="35"/>
      <c r="M8" s="66"/>
      <c r="N8" s="66"/>
      <c r="O8" s="66"/>
      <c r="P8" s="66"/>
      <c r="Q8" s="66"/>
      <c r="R8" s="66"/>
      <c r="S8" s="66"/>
    </row>
    <row r="9" spans="1:19" ht="19.5" customHeight="1">
      <c r="A9" s="671" t="s">
        <v>86</v>
      </c>
      <c r="B9" s="649"/>
      <c r="C9" s="649"/>
      <c r="D9" s="650">
        <v>120</v>
      </c>
      <c r="E9" s="650"/>
      <c r="F9" s="658"/>
      <c r="G9" s="654"/>
      <c r="H9" s="659"/>
      <c r="I9" s="659"/>
      <c r="J9" s="675"/>
      <c r="K9" s="53"/>
      <c r="M9" s="66"/>
      <c r="N9" s="66"/>
      <c r="O9" s="66"/>
      <c r="P9" s="66"/>
      <c r="Q9" s="66"/>
      <c r="R9" s="66"/>
      <c r="S9" s="66"/>
    </row>
    <row r="10" spans="1:19" ht="15.75" hidden="1">
      <c r="A10" s="673" t="s">
        <v>87</v>
      </c>
      <c r="B10" s="653"/>
      <c r="C10" s="653"/>
      <c r="D10" s="654">
        <v>121</v>
      </c>
      <c r="E10" s="654"/>
      <c r="F10" s="603"/>
      <c r="G10" s="656"/>
      <c r="H10" s="657"/>
      <c r="I10" s="657"/>
      <c r="J10" s="674"/>
      <c r="K10" s="35"/>
      <c r="M10" s="66"/>
      <c r="N10" s="66"/>
      <c r="O10" s="66"/>
      <c r="P10" s="66"/>
      <c r="Q10" s="66"/>
      <c r="R10" s="66"/>
      <c r="S10" s="66"/>
    </row>
    <row r="11" spans="1:19" ht="15.75" hidden="1">
      <c r="A11" s="673" t="s">
        <v>88</v>
      </c>
      <c r="B11" s="653"/>
      <c r="C11" s="653"/>
      <c r="D11" s="654">
        <v>129</v>
      </c>
      <c r="E11" s="654"/>
      <c r="F11" s="603"/>
      <c r="G11" s="654"/>
      <c r="H11" s="657"/>
      <c r="I11" s="657"/>
      <c r="J11" s="674"/>
      <c r="K11" s="35"/>
      <c r="M11" s="66"/>
      <c r="N11" s="66"/>
      <c r="O11" s="66"/>
      <c r="P11" s="66"/>
      <c r="Q11" s="66"/>
      <c r="R11" s="66"/>
      <c r="S11" s="66"/>
    </row>
    <row r="12" spans="1:19" ht="19.5" customHeight="1">
      <c r="A12" s="671" t="s">
        <v>89</v>
      </c>
      <c r="B12" s="649"/>
      <c r="C12" s="649"/>
      <c r="D12" s="650">
        <v>130</v>
      </c>
      <c r="E12" s="650"/>
      <c r="F12" s="603"/>
      <c r="G12" s="656"/>
      <c r="H12" s="651">
        <f>SUM(H13:H18)</f>
        <v>39487030709</v>
      </c>
      <c r="I12" s="651"/>
      <c r="J12" s="672">
        <f>SUM(J13:J19)</f>
        <v>38086953062</v>
      </c>
      <c r="K12" s="37"/>
      <c r="M12" s="66"/>
      <c r="N12" s="66"/>
      <c r="O12" s="66"/>
      <c r="P12" s="66"/>
      <c r="Q12" s="66"/>
      <c r="R12" s="66"/>
      <c r="S12" s="66"/>
    </row>
    <row r="13" spans="1:19" ht="18" customHeight="1">
      <c r="A13" s="673" t="s">
        <v>90</v>
      </c>
      <c r="B13" s="653"/>
      <c r="C13" s="653"/>
      <c r="D13" s="654">
        <v>131</v>
      </c>
      <c r="E13" s="654"/>
      <c r="F13" s="655"/>
      <c r="G13" s="656"/>
      <c r="H13" s="660">
        <f>36210145313-'[4]BTDC'!E11+560789370</f>
        <v>36738355583</v>
      </c>
      <c r="I13" s="657"/>
      <c r="J13" s="674">
        <f>36870206966+208835121</f>
        <v>37079042087</v>
      </c>
      <c r="K13" s="35"/>
      <c r="L13" s="57"/>
      <c r="M13" s="66"/>
      <c r="N13" s="66"/>
      <c r="O13" s="66"/>
      <c r="P13" s="66"/>
      <c r="Q13" s="66"/>
      <c r="R13" s="66"/>
      <c r="S13" s="66"/>
    </row>
    <row r="14" spans="1:19" ht="18" customHeight="1">
      <c r="A14" s="673" t="s">
        <v>91</v>
      </c>
      <c r="B14" s="653"/>
      <c r="C14" s="653"/>
      <c r="D14" s="654">
        <v>132</v>
      </c>
      <c r="E14" s="654"/>
      <c r="F14" s="655"/>
      <c r="G14" s="654"/>
      <c r="H14" s="657">
        <f>4722566800-1973891674</f>
        <v>2748675126</v>
      </c>
      <c r="I14" s="657"/>
      <c r="J14" s="674">
        <v>945830883</v>
      </c>
      <c r="K14" s="35"/>
      <c r="M14" s="66"/>
      <c r="N14" s="66"/>
      <c r="O14" s="66"/>
      <c r="P14" s="66"/>
      <c r="Q14" s="66"/>
      <c r="R14" s="66"/>
      <c r="S14" s="66"/>
    </row>
    <row r="15" spans="1:19" ht="18" customHeight="1" hidden="1">
      <c r="A15" s="673" t="s">
        <v>92</v>
      </c>
      <c r="B15" s="653"/>
      <c r="C15" s="653"/>
      <c r="D15" s="654">
        <v>133</v>
      </c>
      <c r="E15" s="654"/>
      <c r="F15" s="603"/>
      <c r="G15" s="656"/>
      <c r="H15" s="657"/>
      <c r="I15" s="657"/>
      <c r="J15" s="674"/>
      <c r="M15" s="66"/>
      <c r="N15" s="66"/>
      <c r="O15" s="66"/>
      <c r="P15" s="66"/>
      <c r="Q15" s="66"/>
      <c r="R15" s="66"/>
      <c r="S15" s="66"/>
    </row>
    <row r="16" spans="1:19" ht="18" customHeight="1" hidden="1">
      <c r="A16" s="673" t="s">
        <v>93</v>
      </c>
      <c r="B16" s="653"/>
      <c r="C16" s="653"/>
      <c r="D16" s="654">
        <v>134</v>
      </c>
      <c r="E16" s="654"/>
      <c r="F16" s="603"/>
      <c r="G16" s="654"/>
      <c r="H16" s="657"/>
      <c r="I16" s="657"/>
      <c r="J16" s="674"/>
      <c r="K16" s="35"/>
      <c r="M16" s="66"/>
      <c r="N16" s="66"/>
      <c r="O16" s="66"/>
      <c r="P16" s="66"/>
      <c r="Q16" s="66"/>
      <c r="R16" s="66"/>
      <c r="S16" s="66"/>
    </row>
    <row r="17" spans="1:19" ht="18" customHeight="1" hidden="1">
      <c r="A17" s="673" t="s">
        <v>94</v>
      </c>
      <c r="B17" s="653"/>
      <c r="C17" s="653"/>
      <c r="D17" s="654">
        <v>135</v>
      </c>
      <c r="E17" s="654"/>
      <c r="F17" s="655" t="s">
        <v>95</v>
      </c>
      <c r="G17" s="656"/>
      <c r="H17" s="657"/>
      <c r="I17" s="657"/>
      <c r="J17" s="674"/>
      <c r="K17" s="35"/>
      <c r="L17" s="57"/>
      <c r="M17" s="66"/>
      <c r="N17" s="66"/>
      <c r="O17" s="66"/>
      <c r="P17" s="66"/>
      <c r="Q17" s="66"/>
      <c r="R17" s="66"/>
      <c r="S17" s="66"/>
    </row>
    <row r="18" spans="1:19" ht="18" customHeight="1" hidden="1">
      <c r="A18" s="673" t="s">
        <v>96</v>
      </c>
      <c r="B18" s="653"/>
      <c r="C18" s="653"/>
      <c r="D18" s="654">
        <v>138</v>
      </c>
      <c r="E18" s="654"/>
      <c r="F18" s="603"/>
      <c r="G18" s="652"/>
      <c r="H18" s="657"/>
      <c r="I18" s="661"/>
      <c r="J18" s="674"/>
      <c r="K18" s="35"/>
      <c r="M18" s="66"/>
      <c r="N18" s="66"/>
      <c r="O18" s="66"/>
      <c r="P18" s="66"/>
      <c r="Q18" s="66"/>
      <c r="R18" s="66"/>
      <c r="S18" s="66"/>
    </row>
    <row r="19" spans="1:19" ht="18" customHeight="1">
      <c r="A19" s="673" t="s">
        <v>97</v>
      </c>
      <c r="B19" s="653"/>
      <c r="C19" s="653"/>
      <c r="D19" s="654">
        <v>133</v>
      </c>
      <c r="E19" s="654"/>
      <c r="F19" s="603"/>
      <c r="G19" s="652"/>
      <c r="H19" s="661"/>
      <c r="I19" s="661"/>
      <c r="J19" s="674">
        <v>62080092</v>
      </c>
      <c r="K19" s="35"/>
      <c r="M19" s="66"/>
      <c r="N19" s="66"/>
      <c r="O19" s="66"/>
      <c r="P19" s="66"/>
      <c r="Q19" s="66"/>
      <c r="R19" s="66"/>
      <c r="S19" s="66"/>
    </row>
    <row r="20" spans="1:19" ht="19.5" customHeight="1">
      <c r="A20" s="671" t="s">
        <v>98</v>
      </c>
      <c r="B20" s="649"/>
      <c r="C20" s="649"/>
      <c r="D20" s="650">
        <v>140</v>
      </c>
      <c r="E20" s="650"/>
      <c r="F20" s="603"/>
      <c r="G20" s="652"/>
      <c r="H20" s="651">
        <f>3226731594+4635369065+5841689579+1437741809+228464892+1+1704753070+3141383+1</f>
        <v>17077891394</v>
      </c>
      <c r="I20" s="657"/>
      <c r="J20" s="672">
        <f>J21+J22</f>
        <v>21265747841</v>
      </c>
      <c r="K20" s="37"/>
      <c r="M20" s="66"/>
      <c r="N20" s="66"/>
      <c r="O20" s="66"/>
      <c r="P20" s="66"/>
      <c r="Q20" s="66"/>
      <c r="R20" s="66"/>
      <c r="S20" s="66"/>
    </row>
    <row r="21" spans="1:19" ht="18" customHeight="1">
      <c r="A21" s="673" t="s">
        <v>99</v>
      </c>
      <c r="B21" s="653"/>
      <c r="C21" s="653"/>
      <c r="D21" s="654">
        <v>141</v>
      </c>
      <c r="E21" s="654"/>
      <c r="F21" s="655" t="s">
        <v>100</v>
      </c>
      <c r="G21" s="656"/>
      <c r="H21" s="657">
        <f>3226731594+4635369065+5841689579+1437741809+228464892+1+1704753070+3141383+1</f>
        <v>17077891394</v>
      </c>
      <c r="I21" s="651"/>
      <c r="J21" s="674">
        <v>21265747841</v>
      </c>
      <c r="K21" s="35"/>
      <c r="M21" s="66"/>
      <c r="N21" s="66"/>
      <c r="O21" s="66"/>
      <c r="P21" s="66"/>
      <c r="Q21" s="66"/>
      <c r="R21" s="66"/>
      <c r="S21" s="66"/>
    </row>
    <row r="22" spans="1:19" ht="18" customHeight="1" hidden="1">
      <c r="A22" s="673" t="s">
        <v>101</v>
      </c>
      <c r="B22" s="653"/>
      <c r="C22" s="653"/>
      <c r="D22" s="654">
        <v>149</v>
      </c>
      <c r="E22" s="654"/>
      <c r="F22" s="658"/>
      <c r="G22" s="650"/>
      <c r="H22" s="651">
        <f>SUM(H23:H28)</f>
        <v>4337789386</v>
      </c>
      <c r="I22" s="657"/>
      <c r="J22" s="674"/>
      <c r="K22" s="53"/>
      <c r="L22" s="57"/>
      <c r="M22" s="66"/>
      <c r="N22" s="66"/>
      <c r="O22" s="66"/>
      <c r="P22" s="66"/>
      <c r="Q22" s="66"/>
      <c r="R22" s="66"/>
      <c r="S22" s="66"/>
    </row>
    <row r="23" spans="1:19" ht="19.5" customHeight="1">
      <c r="A23" s="671" t="s">
        <v>102</v>
      </c>
      <c r="B23" s="649"/>
      <c r="C23" s="649"/>
      <c r="D23" s="650">
        <v>150</v>
      </c>
      <c r="E23" s="650"/>
      <c r="F23" s="603"/>
      <c r="G23" s="652"/>
      <c r="H23" s="651">
        <f>SUM(H26:H28)</f>
        <v>2085677965</v>
      </c>
      <c r="I23" s="659"/>
      <c r="J23" s="672">
        <f>SUM(J24:J28)</f>
        <v>594444211</v>
      </c>
      <c r="K23" s="37"/>
      <c r="M23" s="66"/>
      <c r="N23" s="66"/>
      <c r="O23" s="66"/>
      <c r="P23" s="66"/>
      <c r="Q23" s="66"/>
      <c r="R23" s="66"/>
      <c r="S23" s="66"/>
    </row>
    <row r="24" spans="1:19" ht="15.75" hidden="1">
      <c r="A24" s="673" t="s">
        <v>103</v>
      </c>
      <c r="B24" s="653"/>
      <c r="C24" s="653"/>
      <c r="D24" s="654">
        <v>151</v>
      </c>
      <c r="E24" s="654"/>
      <c r="F24" s="603"/>
      <c r="G24" s="650"/>
      <c r="H24" s="657">
        <v>164753456</v>
      </c>
      <c r="I24" s="651">
        <f>SUM(I25:I29)</f>
        <v>0</v>
      </c>
      <c r="J24" s="674"/>
      <c r="K24" s="35"/>
      <c r="M24" s="66"/>
      <c r="N24" s="66"/>
      <c r="O24" s="66"/>
      <c r="P24" s="66"/>
      <c r="Q24" s="66"/>
      <c r="R24" s="66"/>
      <c r="S24" s="66"/>
    </row>
    <row r="25" spans="1:19" ht="15.75" hidden="1">
      <c r="A25" s="673" t="s">
        <v>104</v>
      </c>
      <c r="B25" s="653"/>
      <c r="C25" s="653"/>
      <c r="D25" s="654">
        <v>151</v>
      </c>
      <c r="E25" s="654"/>
      <c r="F25" s="603"/>
      <c r="G25" s="650"/>
      <c r="H25" s="657">
        <v>1680000</v>
      </c>
      <c r="I25" s="657"/>
      <c r="J25" s="674"/>
      <c r="K25" s="35"/>
      <c r="M25" s="66"/>
      <c r="N25" s="66"/>
      <c r="O25" s="66"/>
      <c r="P25" s="66"/>
      <c r="Q25" s="66"/>
      <c r="R25" s="66"/>
      <c r="S25" s="66"/>
    </row>
    <row r="26" spans="1:19" ht="18" customHeight="1">
      <c r="A26" s="673" t="s">
        <v>105</v>
      </c>
      <c r="B26" s="653"/>
      <c r="C26" s="653"/>
      <c r="D26" s="654">
        <v>152</v>
      </c>
      <c r="E26" s="654"/>
      <c r="F26" s="655"/>
      <c r="G26" s="650"/>
      <c r="H26" s="661">
        <v>164753456</v>
      </c>
      <c r="I26" s="657"/>
      <c r="J26" s="674">
        <f>46269517</f>
        <v>46269517</v>
      </c>
      <c r="K26" s="35"/>
      <c r="M26" s="66"/>
      <c r="N26" s="66"/>
      <c r="O26" s="66"/>
      <c r="P26" s="66"/>
      <c r="Q26" s="66"/>
      <c r="R26" s="66"/>
      <c r="S26" s="66"/>
    </row>
    <row r="27" spans="1:19" ht="18" customHeight="1">
      <c r="A27" s="673" t="s">
        <v>106</v>
      </c>
      <c r="B27" s="653"/>
      <c r="C27" s="653"/>
      <c r="D27" s="662" t="s">
        <v>107</v>
      </c>
      <c r="E27" s="654"/>
      <c r="F27" s="603" t="s">
        <v>108</v>
      </c>
      <c r="G27" s="656"/>
      <c r="H27" s="661">
        <v>1680000</v>
      </c>
      <c r="I27" s="657"/>
      <c r="J27" s="674">
        <f>2555000</f>
        <v>2555000</v>
      </c>
      <c r="K27" s="35"/>
      <c r="M27" s="66"/>
      <c r="N27" s="66"/>
      <c r="O27" s="66"/>
      <c r="P27" s="66"/>
      <c r="Q27" s="66"/>
      <c r="R27" s="66"/>
      <c r="S27" s="66"/>
    </row>
    <row r="28" spans="1:19" ht="18" customHeight="1">
      <c r="A28" s="673" t="s">
        <v>109</v>
      </c>
      <c r="B28" s="653"/>
      <c r="C28" s="653"/>
      <c r="D28" s="654">
        <v>158</v>
      </c>
      <c r="E28" s="654"/>
      <c r="F28" s="655"/>
      <c r="G28" s="650"/>
      <c r="H28" s="657">
        <f>200119958+1339612952+'[4]BTDC'!D9+349511599</f>
        <v>1919244509</v>
      </c>
      <c r="I28" s="657"/>
      <c r="J28" s="674">
        <f>541789256+3830438</f>
        <v>545619694</v>
      </c>
      <c r="K28" s="35"/>
      <c r="M28" s="66"/>
      <c r="N28" s="66"/>
      <c r="O28" s="66"/>
      <c r="P28" s="66"/>
      <c r="Q28" s="66"/>
      <c r="R28" s="66"/>
      <c r="S28" s="66"/>
    </row>
    <row r="29" spans="1:19" ht="21.75" customHeight="1">
      <c r="A29" s="671" t="s">
        <v>110</v>
      </c>
      <c r="B29" s="649"/>
      <c r="C29" s="649"/>
      <c r="D29" s="650">
        <v>200</v>
      </c>
      <c r="E29" s="650"/>
      <c r="F29" s="603"/>
      <c r="G29" s="650"/>
      <c r="H29" s="651">
        <f>H35+H46+H51+H43</f>
        <v>18085860802</v>
      </c>
      <c r="I29" s="657"/>
      <c r="J29" s="672">
        <f>J35+J46+J51+J43</f>
        <v>29115330386</v>
      </c>
      <c r="K29" s="37"/>
      <c r="M29" s="66"/>
      <c r="N29" s="66"/>
      <c r="O29" s="66"/>
      <c r="P29" s="66"/>
      <c r="Q29" s="66"/>
      <c r="R29" s="66"/>
      <c r="S29" s="66"/>
    </row>
    <row r="30" spans="1:19" ht="21.75" customHeight="1">
      <c r="A30" s="671" t="s">
        <v>111</v>
      </c>
      <c r="B30" s="649"/>
      <c r="C30" s="649"/>
      <c r="D30" s="650">
        <v>210</v>
      </c>
      <c r="E30" s="650"/>
      <c r="F30" s="654"/>
      <c r="G30" s="591"/>
      <c r="H30" s="651"/>
      <c r="I30" s="651"/>
      <c r="J30" s="672"/>
      <c r="K30" s="37"/>
      <c r="M30" s="66"/>
      <c r="N30" s="66"/>
      <c r="O30" s="66"/>
      <c r="P30" s="66"/>
      <c r="Q30" s="66"/>
      <c r="R30" s="66"/>
      <c r="S30" s="66"/>
    </row>
    <row r="31" spans="1:19" ht="21.75" customHeight="1" hidden="1">
      <c r="A31" s="673" t="s">
        <v>112</v>
      </c>
      <c r="B31" s="653"/>
      <c r="C31" s="653"/>
      <c r="D31" s="654">
        <v>211</v>
      </c>
      <c r="E31" s="654"/>
      <c r="F31" s="656"/>
      <c r="G31" s="591"/>
      <c r="H31" s="651"/>
      <c r="I31" s="651"/>
      <c r="J31" s="672"/>
      <c r="K31" s="37"/>
      <c r="M31" s="66"/>
      <c r="N31" s="66"/>
      <c r="O31" s="66"/>
      <c r="P31" s="66"/>
      <c r="Q31" s="66"/>
      <c r="R31" s="66"/>
      <c r="S31" s="66"/>
    </row>
    <row r="32" spans="1:19" ht="21.75" customHeight="1" hidden="1">
      <c r="A32" s="673" t="s">
        <v>113</v>
      </c>
      <c r="B32" s="653"/>
      <c r="C32" s="653"/>
      <c r="D32" s="654">
        <v>212</v>
      </c>
      <c r="E32" s="654"/>
      <c r="F32" s="654"/>
      <c r="G32" s="591"/>
      <c r="H32" s="651"/>
      <c r="I32" s="651"/>
      <c r="J32" s="672"/>
      <c r="K32" s="37"/>
      <c r="M32" s="66"/>
      <c r="N32" s="66"/>
      <c r="O32" s="66"/>
      <c r="P32" s="66"/>
      <c r="Q32" s="66"/>
      <c r="R32" s="66"/>
      <c r="S32" s="66"/>
    </row>
    <row r="33" spans="1:19" ht="21.75" customHeight="1" hidden="1">
      <c r="A33" s="673" t="s">
        <v>114</v>
      </c>
      <c r="B33" s="653"/>
      <c r="C33" s="653"/>
      <c r="D33" s="654">
        <v>213</v>
      </c>
      <c r="E33" s="654"/>
      <c r="F33" s="654"/>
      <c r="G33" s="591"/>
      <c r="H33" s="651">
        <f>H34+H42+H39</f>
        <v>17408992412</v>
      </c>
      <c r="I33" s="651"/>
      <c r="J33" s="672"/>
      <c r="K33" s="37"/>
      <c r="M33" s="66"/>
      <c r="N33" s="66"/>
      <c r="O33" s="66"/>
      <c r="P33" s="66"/>
      <c r="Q33" s="66"/>
      <c r="R33" s="66"/>
      <c r="S33" s="66"/>
    </row>
    <row r="34" spans="1:19" ht="21.75" customHeight="1" hidden="1">
      <c r="A34" s="673" t="s">
        <v>115</v>
      </c>
      <c r="B34" s="653"/>
      <c r="C34" s="653"/>
      <c r="D34" s="654">
        <v>219</v>
      </c>
      <c r="E34" s="654"/>
      <c r="F34" s="654"/>
      <c r="G34" s="591"/>
      <c r="H34" s="657">
        <f>SUM(H37:H38)</f>
        <v>9873982562</v>
      </c>
      <c r="I34" s="651"/>
      <c r="J34" s="672"/>
      <c r="K34" s="37"/>
      <c r="M34" s="66"/>
      <c r="N34" s="66"/>
      <c r="O34" s="66"/>
      <c r="P34" s="66"/>
      <c r="Q34" s="66"/>
      <c r="R34" s="66"/>
      <c r="S34" s="66"/>
    </row>
    <row r="35" spans="1:19" ht="21.75" customHeight="1">
      <c r="A35" s="671" t="s">
        <v>116</v>
      </c>
      <c r="B35" s="649"/>
      <c r="C35" s="649"/>
      <c r="D35" s="650">
        <v>220</v>
      </c>
      <c r="E35" s="650"/>
      <c r="F35" s="603"/>
      <c r="G35" s="591"/>
      <c r="H35" s="651">
        <f>H36+H42+H39</f>
        <v>17408992412</v>
      </c>
      <c r="I35" s="651"/>
      <c r="J35" s="672">
        <f>J36+J42+J39</f>
        <v>18831807483</v>
      </c>
      <c r="K35" s="37"/>
      <c r="M35" s="66"/>
      <c r="N35" s="66"/>
      <c r="O35" s="66"/>
      <c r="P35" s="66"/>
      <c r="Q35" s="66"/>
      <c r="R35" s="66"/>
      <c r="S35" s="66"/>
    </row>
    <row r="36" spans="1:19" ht="19.5" customHeight="1">
      <c r="A36" s="673" t="s">
        <v>117</v>
      </c>
      <c r="B36" s="653"/>
      <c r="C36" s="653"/>
      <c r="D36" s="654">
        <v>221</v>
      </c>
      <c r="E36" s="654"/>
      <c r="F36" s="655" t="s">
        <v>118</v>
      </c>
      <c r="G36" s="604"/>
      <c r="H36" s="661">
        <v>9873982562</v>
      </c>
      <c r="I36" s="651"/>
      <c r="J36" s="674">
        <f>SUM(J37:J38)</f>
        <v>13946430301</v>
      </c>
      <c r="K36" s="35"/>
      <c r="M36" s="66"/>
      <c r="N36" s="66"/>
      <c r="O36" s="66"/>
      <c r="P36" s="66"/>
      <c r="Q36" s="66"/>
      <c r="R36" s="66"/>
      <c r="S36" s="66"/>
    </row>
    <row r="37" spans="1:19" ht="18" customHeight="1">
      <c r="A37" s="676" t="s">
        <v>119</v>
      </c>
      <c r="B37" s="663"/>
      <c r="C37" s="663"/>
      <c r="D37" s="654">
        <v>222</v>
      </c>
      <c r="E37" s="654"/>
      <c r="F37" s="603"/>
      <c r="G37" s="604"/>
      <c r="H37" s="657">
        <f>23833807939+'[4]BTDC'!D28+15176930</f>
        <v>23893692538</v>
      </c>
      <c r="I37" s="657">
        <f>SUM(I38:I39)</f>
        <v>0</v>
      </c>
      <c r="J37" s="674">
        <f>28387431089+598371216</f>
        <v>28985802305</v>
      </c>
      <c r="K37" s="35"/>
      <c r="M37" s="66"/>
      <c r="N37" s="66"/>
      <c r="O37" s="66"/>
      <c r="P37" s="66"/>
      <c r="Q37" s="66"/>
      <c r="R37" s="66"/>
      <c r="S37" s="66"/>
    </row>
    <row r="38" spans="1:13" s="66" customFormat="1" ht="18" customHeight="1">
      <c r="A38" s="676" t="s">
        <v>120</v>
      </c>
      <c r="B38" s="663"/>
      <c r="C38" s="663"/>
      <c r="D38" s="654">
        <v>223</v>
      </c>
      <c r="E38" s="654"/>
      <c r="F38" s="603"/>
      <c r="G38" s="604"/>
      <c r="H38" s="657">
        <f>-13978629956-'[4]BTDC'!E29+'[4]BTDC'!D32-'[4]BTDC'!E35-1289155+277364</f>
        <v>-14019709976</v>
      </c>
      <c r="I38" s="657"/>
      <c r="J38" s="674">
        <f>-(2023583+15037348421)</f>
        <v>-15039372004</v>
      </c>
      <c r="K38" s="35"/>
      <c r="L38" s="65"/>
      <c r="M38" s="65"/>
    </row>
    <row r="39" spans="1:19" ht="18" customHeight="1">
      <c r="A39" s="673" t="s">
        <v>121</v>
      </c>
      <c r="B39" s="649"/>
      <c r="C39" s="649"/>
      <c r="D39" s="650">
        <v>224</v>
      </c>
      <c r="E39" s="650"/>
      <c r="F39" s="603"/>
      <c r="G39" s="604"/>
      <c r="H39" s="657">
        <f>SUM(H40:H41)</f>
        <v>5485377182</v>
      </c>
      <c r="I39" s="657"/>
      <c r="J39" s="674">
        <f>SUM(J40:J41)</f>
        <v>4885377182</v>
      </c>
      <c r="K39" s="35"/>
      <c r="M39" s="66"/>
      <c r="N39" s="66"/>
      <c r="O39" s="66"/>
      <c r="P39" s="66"/>
      <c r="Q39" s="66"/>
      <c r="R39" s="66"/>
      <c r="S39" s="66"/>
    </row>
    <row r="40" spans="1:19" ht="18" customHeight="1">
      <c r="A40" s="676" t="s">
        <v>119</v>
      </c>
      <c r="B40" s="663"/>
      <c r="C40" s="663"/>
      <c r="D40" s="654">
        <v>225</v>
      </c>
      <c r="E40" s="654"/>
      <c r="F40" s="603"/>
      <c r="G40" s="604"/>
      <c r="H40" s="657">
        <v>7180857402</v>
      </c>
      <c r="I40" s="657">
        <f>SUM(I41:I42)</f>
        <v>0</v>
      </c>
      <c r="J40" s="674">
        <v>7180857402</v>
      </c>
      <c r="K40" s="35"/>
      <c r="L40" s="57"/>
      <c r="M40" s="36"/>
      <c r="N40" s="66"/>
      <c r="O40" s="66"/>
      <c r="P40" s="66"/>
      <c r="Q40" s="66"/>
      <c r="R40" s="66"/>
      <c r="S40" s="66"/>
    </row>
    <row r="41" spans="1:19" ht="18" customHeight="1">
      <c r="A41" s="676" t="s">
        <v>120</v>
      </c>
      <c r="B41" s="663"/>
      <c r="C41" s="663"/>
      <c r="D41" s="654">
        <v>226</v>
      </c>
      <c r="E41" s="654"/>
      <c r="F41" s="603"/>
      <c r="G41" s="604"/>
      <c r="H41" s="657">
        <v>-1695480220</v>
      </c>
      <c r="I41" s="657"/>
      <c r="J41" s="674">
        <v>-2295480220</v>
      </c>
      <c r="K41" s="35"/>
      <c r="L41" s="57"/>
      <c r="M41" s="65"/>
      <c r="N41" s="66"/>
      <c r="O41" s="66"/>
      <c r="P41" s="66"/>
      <c r="Q41" s="66"/>
      <c r="R41" s="66"/>
      <c r="S41" s="66"/>
    </row>
    <row r="42" spans="1:19" ht="18" customHeight="1">
      <c r="A42" s="673" t="s">
        <v>122</v>
      </c>
      <c r="B42" s="649"/>
      <c r="C42" s="649"/>
      <c r="D42" s="650">
        <v>230</v>
      </c>
      <c r="E42" s="650"/>
      <c r="F42" s="655" t="s">
        <v>123</v>
      </c>
      <c r="G42" s="604"/>
      <c r="H42" s="657">
        <v>2049632668</v>
      </c>
      <c r="I42" s="657"/>
      <c r="J42" s="674"/>
      <c r="K42" s="35"/>
      <c r="M42" s="66"/>
      <c r="N42" s="66"/>
      <c r="O42" s="66"/>
      <c r="P42" s="66"/>
      <c r="Q42" s="66"/>
      <c r="R42" s="66"/>
      <c r="S42" s="66"/>
    </row>
    <row r="43" spans="1:19" ht="15.75" customHeight="1">
      <c r="A43" s="671" t="s">
        <v>124</v>
      </c>
      <c r="B43" s="649"/>
      <c r="C43" s="649"/>
      <c r="D43" s="650">
        <v>240</v>
      </c>
      <c r="E43" s="650"/>
      <c r="F43" s="603"/>
      <c r="G43" s="604"/>
      <c r="H43" s="657"/>
      <c r="I43" s="657"/>
      <c r="J43" s="672">
        <f>SUM(J44:J45)</f>
        <v>2441030000</v>
      </c>
      <c r="K43" s="35"/>
      <c r="M43" s="66"/>
      <c r="N43" s="66"/>
      <c r="O43" s="66"/>
      <c r="P43" s="66"/>
      <c r="Q43" s="66"/>
      <c r="R43" s="66"/>
      <c r="S43" s="66"/>
    </row>
    <row r="44" spans="1:19" ht="16.5" customHeight="1">
      <c r="A44" s="677" t="s">
        <v>119</v>
      </c>
      <c r="B44" s="663"/>
      <c r="C44" s="663"/>
      <c r="D44" s="654">
        <v>241</v>
      </c>
      <c r="E44" s="654"/>
      <c r="F44" s="603"/>
      <c r="G44" s="604"/>
      <c r="H44" s="651"/>
      <c r="I44" s="657"/>
      <c r="J44" s="674">
        <v>2441030000</v>
      </c>
      <c r="K44" s="35"/>
      <c r="M44" s="66"/>
      <c r="N44" s="66"/>
      <c r="O44" s="66"/>
      <c r="P44" s="66"/>
      <c r="Q44" s="66"/>
      <c r="R44" s="66"/>
      <c r="S44" s="66"/>
    </row>
    <row r="45" spans="1:19" ht="16.5" customHeight="1" hidden="1">
      <c r="A45" s="677" t="s">
        <v>120</v>
      </c>
      <c r="B45" s="663"/>
      <c r="C45" s="663"/>
      <c r="D45" s="654">
        <v>242</v>
      </c>
      <c r="E45" s="654"/>
      <c r="F45" s="603"/>
      <c r="G45" s="604"/>
      <c r="H45" s="659"/>
      <c r="I45" s="657"/>
      <c r="J45" s="674"/>
      <c r="K45" s="35"/>
      <c r="M45" s="66"/>
      <c r="N45" s="66"/>
      <c r="O45" s="66"/>
      <c r="P45" s="66"/>
      <c r="Q45" s="66"/>
      <c r="R45" s="66"/>
      <c r="S45" s="66"/>
    </row>
    <row r="46" spans="1:19" ht="19.5" customHeight="1">
      <c r="A46" s="671" t="s">
        <v>125</v>
      </c>
      <c r="B46" s="649"/>
      <c r="C46" s="649"/>
      <c r="D46" s="650">
        <v>250</v>
      </c>
      <c r="E46" s="650"/>
      <c r="F46" s="655"/>
      <c r="G46" s="591"/>
      <c r="H46" s="657"/>
      <c r="I46" s="657"/>
      <c r="J46" s="672">
        <f>+J48</f>
        <v>7000000000</v>
      </c>
      <c r="K46" s="67"/>
      <c r="M46" s="66"/>
      <c r="N46" s="66"/>
      <c r="O46" s="66"/>
      <c r="P46" s="66"/>
      <c r="Q46" s="66"/>
      <c r="R46" s="66"/>
      <c r="S46" s="66"/>
    </row>
    <row r="47" spans="1:19" ht="21" customHeight="1" hidden="1">
      <c r="A47" s="673" t="s">
        <v>126</v>
      </c>
      <c r="B47" s="653"/>
      <c r="C47" s="653"/>
      <c r="D47" s="654">
        <v>251</v>
      </c>
      <c r="E47" s="654"/>
      <c r="F47" s="658"/>
      <c r="G47" s="664"/>
      <c r="H47" s="657"/>
      <c r="I47" s="651"/>
      <c r="J47" s="675"/>
      <c r="K47" s="68"/>
      <c r="M47" s="66"/>
      <c r="N47" s="66"/>
      <c r="O47" s="66"/>
      <c r="P47" s="66"/>
      <c r="Q47" s="66"/>
      <c r="R47" s="66"/>
      <c r="S47" s="66"/>
    </row>
    <row r="48" spans="1:19" ht="19.5" customHeight="1">
      <c r="A48" s="673" t="s">
        <v>127</v>
      </c>
      <c r="B48" s="653"/>
      <c r="C48" s="653"/>
      <c r="D48" s="654">
        <v>252</v>
      </c>
      <c r="E48" s="654"/>
      <c r="F48" s="603"/>
      <c r="G48" s="604"/>
      <c r="H48" s="659"/>
      <c r="I48" s="659"/>
      <c r="J48" s="674">
        <v>7000000000</v>
      </c>
      <c r="M48" s="66"/>
      <c r="N48" s="66"/>
      <c r="O48" s="66"/>
      <c r="P48" s="66"/>
      <c r="Q48" s="66"/>
      <c r="R48" s="66"/>
      <c r="S48" s="66"/>
    </row>
    <row r="49" spans="1:19" ht="19.5" customHeight="1" hidden="1">
      <c r="A49" s="673" t="s">
        <v>128</v>
      </c>
      <c r="B49" s="653"/>
      <c r="C49" s="653"/>
      <c r="D49" s="654">
        <v>258</v>
      </c>
      <c r="E49" s="654"/>
      <c r="F49" s="655" t="s">
        <v>129</v>
      </c>
      <c r="G49" s="604"/>
      <c r="H49" s="651">
        <f>SUM(H50:H52)</f>
        <v>1293637370</v>
      </c>
      <c r="I49" s="657"/>
      <c r="J49" s="674"/>
      <c r="M49" s="66"/>
      <c r="N49" s="66"/>
      <c r="O49" s="66"/>
      <c r="P49" s="66"/>
      <c r="Q49" s="66"/>
      <c r="R49" s="66"/>
      <c r="S49" s="66"/>
    </row>
    <row r="50" spans="1:19" ht="19.5" customHeight="1" hidden="1">
      <c r="A50" s="673" t="s">
        <v>130</v>
      </c>
      <c r="B50" s="653"/>
      <c r="C50" s="653"/>
      <c r="D50" s="654">
        <v>259</v>
      </c>
      <c r="E50" s="654"/>
      <c r="F50" s="654"/>
      <c r="G50" s="664"/>
      <c r="H50" s="657">
        <f>306571854-3810000+5622636</f>
        <v>308384490</v>
      </c>
      <c r="I50" s="657"/>
      <c r="J50" s="675"/>
      <c r="K50" s="68"/>
      <c r="M50" s="66"/>
      <c r="N50" s="66"/>
      <c r="O50" s="66"/>
      <c r="P50" s="66"/>
      <c r="Q50" s="66"/>
      <c r="R50" s="66"/>
      <c r="S50" s="66"/>
    </row>
    <row r="51" spans="1:19" ht="21" customHeight="1">
      <c r="A51" s="671" t="s">
        <v>131</v>
      </c>
      <c r="B51" s="649"/>
      <c r="C51" s="649"/>
      <c r="D51" s="650">
        <v>260</v>
      </c>
      <c r="E51" s="650"/>
      <c r="F51" s="603"/>
      <c r="G51" s="591"/>
      <c r="H51" s="651">
        <f>SUM(H52:H54)</f>
        <v>676868390</v>
      </c>
      <c r="I51" s="659"/>
      <c r="J51" s="672">
        <f>SUM(J52:J54)</f>
        <v>842492903</v>
      </c>
      <c r="K51" s="37"/>
      <c r="M51" s="66"/>
      <c r="N51" s="66"/>
      <c r="O51" s="66"/>
      <c r="P51" s="66"/>
      <c r="Q51" s="66"/>
      <c r="R51" s="66"/>
      <c r="S51" s="66"/>
    </row>
    <row r="52" spans="1:19" ht="19.5" customHeight="1">
      <c r="A52" s="673" t="s">
        <v>132</v>
      </c>
      <c r="B52" s="653"/>
      <c r="C52" s="653"/>
      <c r="D52" s="654">
        <v>261</v>
      </c>
      <c r="E52" s="654"/>
      <c r="F52" s="603"/>
      <c r="G52" s="591"/>
      <c r="H52" s="657">
        <v>308384490</v>
      </c>
      <c r="I52" s="651">
        <f>SUM(I53:I55)</f>
        <v>0</v>
      </c>
      <c r="J52" s="674">
        <f>2440770+471568233</f>
        <v>474009003</v>
      </c>
      <c r="K52" s="37"/>
      <c r="M52" s="66"/>
      <c r="N52" s="66"/>
      <c r="O52" s="66"/>
      <c r="P52" s="66"/>
      <c r="Q52" s="66"/>
      <c r="R52" s="66"/>
      <c r="S52" s="66"/>
    </row>
    <row r="53" spans="1:19" ht="19.5" customHeight="1" hidden="1">
      <c r="A53" s="673" t="s">
        <v>133</v>
      </c>
      <c r="B53" s="653"/>
      <c r="C53" s="653"/>
      <c r="D53" s="654">
        <v>262</v>
      </c>
      <c r="E53" s="654"/>
      <c r="F53" s="603"/>
      <c r="G53" s="591"/>
      <c r="H53" s="651"/>
      <c r="I53" s="651"/>
      <c r="J53" s="672"/>
      <c r="K53" s="37"/>
      <c r="M53" s="66"/>
      <c r="N53" s="66"/>
      <c r="O53" s="66"/>
      <c r="P53" s="66"/>
      <c r="Q53" s="66"/>
      <c r="R53" s="66"/>
      <c r="S53" s="66"/>
    </row>
    <row r="54" spans="1:19" ht="19.5" customHeight="1">
      <c r="A54" s="673" t="s">
        <v>134</v>
      </c>
      <c r="B54" s="653"/>
      <c r="C54" s="653"/>
      <c r="D54" s="654">
        <v>268</v>
      </c>
      <c r="E54" s="654"/>
      <c r="F54" s="603"/>
      <c r="G54" s="591"/>
      <c r="H54" s="657">
        <v>368483900</v>
      </c>
      <c r="I54" s="651"/>
      <c r="J54" s="674">
        <v>368483900</v>
      </c>
      <c r="K54" s="37"/>
      <c r="M54" s="66"/>
      <c r="N54" s="66"/>
      <c r="O54" s="66"/>
      <c r="P54" s="66"/>
      <c r="Q54" s="66"/>
      <c r="R54" s="66"/>
      <c r="S54" s="66"/>
    </row>
    <row r="55" spans="1:19" ht="4.5" customHeight="1">
      <c r="A55" s="671"/>
      <c r="B55" s="649"/>
      <c r="C55" s="649"/>
      <c r="D55" s="650"/>
      <c r="E55" s="650"/>
      <c r="F55" s="603"/>
      <c r="G55" s="591"/>
      <c r="H55" s="651" t="e">
        <f>#REF!+H5</f>
        <v>#REF!</v>
      </c>
      <c r="I55" s="651"/>
      <c r="J55" s="672"/>
      <c r="K55" s="37"/>
      <c r="M55" s="66"/>
      <c r="N55" s="66"/>
      <c r="O55" s="66"/>
      <c r="P55" s="66"/>
      <c r="Q55" s="66"/>
      <c r="R55" s="66"/>
      <c r="S55" s="66"/>
    </row>
    <row r="56" spans="1:19" ht="21.75" customHeight="1" thickBot="1">
      <c r="A56" s="678" t="s">
        <v>135</v>
      </c>
      <c r="B56" s="679"/>
      <c r="C56" s="679"/>
      <c r="D56" s="680">
        <v>270</v>
      </c>
      <c r="E56" s="680"/>
      <c r="F56" s="681"/>
      <c r="G56" s="682"/>
      <c r="H56" s="683">
        <f>H29+H5</f>
        <v>79226281753</v>
      </c>
      <c r="I56" s="683"/>
      <c r="J56" s="684">
        <f>J29+J5</f>
        <v>90113430761</v>
      </c>
      <c r="K56" s="73"/>
      <c r="M56" s="66"/>
      <c r="N56" s="66"/>
      <c r="O56" s="66"/>
      <c r="P56" s="66"/>
      <c r="Q56" s="66"/>
      <c r="R56" s="66"/>
      <c r="S56" s="66"/>
    </row>
    <row r="57" spans="1:11" ht="21.75" customHeight="1" thickBot="1">
      <c r="A57" s="74"/>
      <c r="B57" s="74"/>
      <c r="C57" s="74"/>
      <c r="D57" s="40"/>
      <c r="E57" s="40"/>
      <c r="F57" s="40"/>
      <c r="G57" s="40"/>
      <c r="I57" s="71"/>
      <c r="J57" s="37"/>
      <c r="K57" s="73"/>
    </row>
    <row r="58" spans="1:11" s="79" customFormat="1" ht="33.75" customHeight="1" thickTop="1">
      <c r="A58" s="75" t="s">
        <v>136</v>
      </c>
      <c r="B58" s="75"/>
      <c r="C58" s="75"/>
      <c r="D58" s="76" t="s">
        <v>78</v>
      </c>
      <c r="E58" s="76"/>
      <c r="F58" s="77" t="s">
        <v>79</v>
      </c>
      <c r="G58" s="77"/>
      <c r="H58" s="78" t="str">
        <f>H4</f>
        <v>31/12/2006</v>
      </c>
      <c r="I58" s="37"/>
      <c r="J58" s="78" t="str">
        <f>J4</f>
        <v>30/06/2007</v>
      </c>
      <c r="K58" s="38"/>
    </row>
    <row r="59" spans="1:11" ht="24.75" customHeight="1">
      <c r="A59" s="69" t="s">
        <v>137</v>
      </c>
      <c r="B59" s="39"/>
      <c r="C59" s="39"/>
      <c r="D59" s="70">
        <v>300</v>
      </c>
      <c r="E59" s="40"/>
      <c r="F59" s="80"/>
      <c r="G59" s="40"/>
      <c r="H59" s="72">
        <f>H60+H70</f>
        <v>45875655812</v>
      </c>
      <c r="I59" s="78"/>
      <c r="J59" s="72">
        <f>J60+J70</f>
        <v>54166414461</v>
      </c>
      <c r="K59" s="37"/>
    </row>
    <row r="60" spans="1:11" ht="23.25" customHeight="1">
      <c r="A60" s="61" t="s">
        <v>138</v>
      </c>
      <c r="B60" s="39"/>
      <c r="C60" s="39"/>
      <c r="D60" s="62">
        <v>310</v>
      </c>
      <c r="E60" s="40"/>
      <c r="F60" s="81"/>
      <c r="G60" s="40"/>
      <c r="H60" s="63">
        <f>SUM(H61:H69)</f>
        <v>38264377324</v>
      </c>
      <c r="I60" s="37"/>
      <c r="J60" s="63">
        <f>SUM(J61:J69)</f>
        <v>46364235973</v>
      </c>
      <c r="K60" s="37"/>
    </row>
    <row r="61" spans="1:11" ht="19.5" customHeight="1">
      <c r="A61" s="46" t="s">
        <v>139</v>
      </c>
      <c r="B61" s="46"/>
      <c r="C61" s="46"/>
      <c r="D61" s="47">
        <v>311</v>
      </c>
      <c r="E61" s="47"/>
      <c r="F61" s="48" t="s">
        <v>140</v>
      </c>
      <c r="G61" s="47"/>
      <c r="H61" s="82">
        <v>19090062545</v>
      </c>
      <c r="I61" s="37"/>
      <c r="J61" s="35">
        <f>23066058613</f>
        <v>23066058613</v>
      </c>
      <c r="K61" s="35"/>
    </row>
    <row r="62" spans="1:12" ht="18" customHeight="1">
      <c r="A62" s="46" t="s">
        <v>141</v>
      </c>
      <c r="B62" s="46"/>
      <c r="C62" s="46"/>
      <c r="D62" s="47">
        <v>312</v>
      </c>
      <c r="E62" s="47"/>
      <c r="F62" s="48"/>
      <c r="G62" s="47"/>
      <c r="H62" s="35">
        <f>8764073583+1069974089</f>
        <v>9834047672</v>
      </c>
      <c r="I62" s="35"/>
      <c r="J62" s="35">
        <f>14736394247</f>
        <v>14736394247</v>
      </c>
      <c r="K62" s="35"/>
      <c r="L62" s="57"/>
    </row>
    <row r="63" spans="1:11" ht="18" customHeight="1">
      <c r="A63" s="46" t="s">
        <v>142</v>
      </c>
      <c r="B63" s="46"/>
      <c r="C63" s="46"/>
      <c r="D63" s="47">
        <v>313</v>
      </c>
      <c r="E63" s="47"/>
      <c r="F63" s="48"/>
      <c r="G63" s="47"/>
      <c r="H63" s="35">
        <v>3070242760</v>
      </c>
      <c r="I63" s="35"/>
      <c r="J63" s="35">
        <f>874466956+1402346781</f>
        <v>2276813737</v>
      </c>
      <c r="K63" s="35"/>
    </row>
    <row r="64" spans="1:11" ht="18" customHeight="1">
      <c r="A64" s="46" t="s">
        <v>143</v>
      </c>
      <c r="B64" s="46"/>
      <c r="C64" s="46"/>
      <c r="D64" s="47">
        <v>314</v>
      </c>
      <c r="E64" s="47"/>
      <c r="F64" s="48" t="s">
        <v>144</v>
      </c>
      <c r="G64" s="47"/>
      <c r="H64" s="35">
        <v>255428302</v>
      </c>
      <c r="I64" s="35"/>
      <c r="J64" s="35">
        <v>465844157</v>
      </c>
      <c r="K64" s="35"/>
    </row>
    <row r="65" spans="1:11" ht="18" customHeight="1">
      <c r="A65" s="46" t="s">
        <v>145</v>
      </c>
      <c r="B65" s="46"/>
      <c r="C65" s="46"/>
      <c r="D65" s="47">
        <v>315</v>
      </c>
      <c r="E65" s="47"/>
      <c r="F65" s="50"/>
      <c r="G65" s="47"/>
      <c r="H65" s="35">
        <v>286941161</v>
      </c>
      <c r="I65" s="35"/>
      <c r="J65" s="35">
        <v>253218480</v>
      </c>
      <c r="K65" s="35"/>
    </row>
    <row r="66" spans="1:11" ht="18" customHeight="1">
      <c r="A66" s="46" t="s">
        <v>146</v>
      </c>
      <c r="B66" s="46"/>
      <c r="C66" s="46"/>
      <c r="D66" s="47">
        <v>316</v>
      </c>
      <c r="E66" s="47"/>
      <c r="F66" s="48" t="s">
        <v>147</v>
      </c>
      <c r="G66" s="47"/>
      <c r="H66" s="30">
        <v>6228630</v>
      </c>
      <c r="I66" s="35"/>
      <c r="J66" s="35">
        <v>4025430</v>
      </c>
      <c r="K66" s="35"/>
    </row>
    <row r="67" spans="1:11" ht="18" customHeight="1">
      <c r="A67" s="46" t="s">
        <v>148</v>
      </c>
      <c r="B67" s="46"/>
      <c r="C67" s="46"/>
      <c r="D67" s="47">
        <v>317</v>
      </c>
      <c r="E67" s="47"/>
      <c r="F67" s="50"/>
      <c r="G67" s="47"/>
      <c r="H67" s="568"/>
      <c r="I67" s="35"/>
      <c r="J67" s="35">
        <v>4901335</v>
      </c>
      <c r="K67" s="35"/>
    </row>
    <row r="68" spans="1:11" ht="18" customHeight="1">
      <c r="A68" s="46" t="s">
        <v>149</v>
      </c>
      <c r="B68" s="46"/>
      <c r="C68" s="46"/>
      <c r="D68" s="47">
        <v>318</v>
      </c>
      <c r="E68" s="47"/>
      <c r="F68" s="50"/>
      <c r="G68" s="47"/>
      <c r="H68" s="35">
        <v>177614687</v>
      </c>
      <c r="I68" s="35"/>
      <c r="J68" s="35"/>
      <c r="K68" s="35"/>
    </row>
    <row r="69" spans="1:11" ht="18" customHeight="1">
      <c r="A69" s="46" t="s">
        <v>150</v>
      </c>
      <c r="B69" s="46"/>
      <c r="C69" s="46"/>
      <c r="D69" s="47">
        <v>319</v>
      </c>
      <c r="E69" s="47"/>
      <c r="F69" s="48" t="s">
        <v>151</v>
      </c>
      <c r="G69" s="47"/>
      <c r="H69" s="35">
        <f>3526913176+13138000+25769281-3810000+17782049-35980939+2000000000</f>
        <v>5543811567</v>
      </c>
      <c r="I69" s="35"/>
      <c r="J69" s="35">
        <v>5556979974</v>
      </c>
      <c r="K69" s="35"/>
    </row>
    <row r="70" spans="1:11" ht="19.5" customHeight="1">
      <c r="A70" s="51" t="s">
        <v>152</v>
      </c>
      <c r="B70" s="39"/>
      <c r="C70" s="39"/>
      <c r="D70" s="52">
        <v>330</v>
      </c>
      <c r="E70" s="40"/>
      <c r="F70" s="55"/>
      <c r="G70" s="40"/>
      <c r="H70" s="56">
        <f>SUM(H71:H75)</f>
        <v>7611278488</v>
      </c>
      <c r="I70" s="35"/>
      <c r="J70" s="56">
        <f>SUM(J71:J75)</f>
        <v>7802178488</v>
      </c>
      <c r="K70" s="37"/>
    </row>
    <row r="71" spans="1:11" ht="15.75" hidden="1">
      <c r="A71" s="46" t="s">
        <v>153</v>
      </c>
      <c r="B71" s="46"/>
      <c r="C71" s="46"/>
      <c r="D71" s="47">
        <v>331</v>
      </c>
      <c r="E71" s="47"/>
      <c r="F71" s="59"/>
      <c r="G71" s="40"/>
      <c r="H71" s="53"/>
      <c r="I71" s="37">
        <f>SUM(I72:I76)</f>
        <v>0</v>
      </c>
      <c r="J71" s="53"/>
      <c r="K71" s="53"/>
    </row>
    <row r="72" spans="1:11" ht="15.75" hidden="1">
      <c r="A72" s="46" t="s">
        <v>154</v>
      </c>
      <c r="B72" s="46"/>
      <c r="C72" s="46"/>
      <c r="D72" s="47">
        <v>322</v>
      </c>
      <c r="E72" s="47"/>
      <c r="F72" s="59"/>
      <c r="G72" s="40"/>
      <c r="H72" s="53"/>
      <c r="I72" s="53"/>
      <c r="J72" s="53"/>
      <c r="K72" s="53"/>
    </row>
    <row r="73" spans="1:11" ht="19.5" customHeight="1">
      <c r="A73" s="46" t="s">
        <v>155</v>
      </c>
      <c r="B73" s="46"/>
      <c r="C73" s="46"/>
      <c r="D73" s="47">
        <v>323</v>
      </c>
      <c r="E73" s="47"/>
      <c r="F73" s="59"/>
      <c r="G73" s="40"/>
      <c r="H73" s="35">
        <v>89792000</v>
      </c>
      <c r="I73" s="53"/>
      <c r="J73" s="35">
        <v>89792000</v>
      </c>
      <c r="K73" s="53"/>
    </row>
    <row r="74" spans="1:11" ht="19.5" customHeight="1">
      <c r="A74" s="46" t="s">
        <v>156</v>
      </c>
      <c r="B74" s="46"/>
      <c r="C74" s="46"/>
      <c r="D74" s="47">
        <v>334</v>
      </c>
      <c r="E74" s="47"/>
      <c r="F74" s="48" t="s">
        <v>157</v>
      </c>
      <c r="G74" s="47"/>
      <c r="H74" s="35">
        <v>7521486488</v>
      </c>
      <c r="I74" s="53"/>
      <c r="J74" s="35">
        <v>7712386488</v>
      </c>
      <c r="K74" s="35"/>
    </row>
    <row r="75" spans="1:11" ht="19.5" customHeight="1" hidden="1">
      <c r="A75" s="46" t="s">
        <v>158</v>
      </c>
      <c r="B75" s="46"/>
      <c r="C75" s="46"/>
      <c r="D75" s="49" t="s">
        <v>159</v>
      </c>
      <c r="E75" s="47"/>
      <c r="F75" s="50" t="s">
        <v>147</v>
      </c>
      <c r="G75" s="47"/>
      <c r="H75" s="30"/>
      <c r="I75" s="35"/>
      <c r="J75" s="82"/>
      <c r="K75" s="35"/>
    </row>
    <row r="76" spans="1:12" ht="21.75" customHeight="1">
      <c r="A76" s="42" t="s">
        <v>160</v>
      </c>
      <c r="B76" s="39"/>
      <c r="C76" s="39"/>
      <c r="D76" s="43">
        <v>400</v>
      </c>
      <c r="E76" s="40"/>
      <c r="F76" s="54"/>
      <c r="G76" s="40"/>
      <c r="H76" s="45">
        <f>H77+H83</f>
        <v>33350625941</v>
      </c>
      <c r="I76" s="35"/>
      <c r="J76" s="45">
        <f>J77+J83</f>
        <v>35947016300</v>
      </c>
      <c r="K76" s="37"/>
      <c r="L76" s="57"/>
    </row>
    <row r="77" spans="1:11" ht="21.75" customHeight="1">
      <c r="A77" s="51" t="s">
        <v>161</v>
      </c>
      <c r="B77" s="39"/>
      <c r="C77" s="39"/>
      <c r="D77" s="52">
        <v>410</v>
      </c>
      <c r="E77" s="40"/>
      <c r="F77" s="55"/>
      <c r="G77" s="40"/>
      <c r="H77" s="56">
        <f>SUM(H78:H82)</f>
        <v>32425720118</v>
      </c>
      <c r="I77" s="37"/>
      <c r="J77" s="56">
        <f>SUM(J78:J82)</f>
        <v>35802250188</v>
      </c>
      <c r="K77" s="37"/>
    </row>
    <row r="78" spans="1:11" ht="18" customHeight="1">
      <c r="A78" s="46" t="s">
        <v>162</v>
      </c>
      <c r="B78" s="46"/>
      <c r="C78" s="46"/>
      <c r="D78" s="47">
        <v>411</v>
      </c>
      <c r="E78" s="47"/>
      <c r="F78" s="50" t="s">
        <v>163</v>
      </c>
      <c r="G78" s="47"/>
      <c r="H78" s="35">
        <v>20000000000</v>
      </c>
      <c r="I78" s="37"/>
      <c r="J78" s="35">
        <v>20000000000</v>
      </c>
      <c r="K78" s="35"/>
    </row>
    <row r="79" spans="1:12" ht="18" customHeight="1">
      <c r="A79" s="46" t="s">
        <v>164</v>
      </c>
      <c r="B79" s="46"/>
      <c r="C79" s="46"/>
      <c r="D79" s="47">
        <v>412</v>
      </c>
      <c r="E79" s="47"/>
      <c r="F79" s="50" t="s">
        <v>165</v>
      </c>
      <c r="G79" s="40"/>
      <c r="H79" s="35">
        <v>10035120000</v>
      </c>
      <c r="I79" s="35"/>
      <c r="J79" s="35">
        <v>9742977840</v>
      </c>
      <c r="K79" s="35"/>
      <c r="L79" s="57"/>
    </row>
    <row r="80" spans="1:11" ht="18" customHeight="1">
      <c r="A80" s="46" t="s">
        <v>166</v>
      </c>
      <c r="B80" s="46"/>
      <c r="C80" s="46"/>
      <c r="D80" s="47">
        <v>416</v>
      </c>
      <c r="E80" s="47"/>
      <c r="F80" s="50" t="s">
        <v>163</v>
      </c>
      <c r="G80" s="47"/>
      <c r="H80" s="35">
        <f>90073595+1847102711</f>
        <v>1937176306</v>
      </c>
      <c r="I80" s="35"/>
      <c r="J80" s="35">
        <v>1937176306</v>
      </c>
      <c r="K80" s="35"/>
    </row>
    <row r="81" spans="1:11" ht="18" customHeight="1">
      <c r="A81" s="46" t="s">
        <v>167</v>
      </c>
      <c r="B81" s="46"/>
      <c r="C81" s="46"/>
      <c r="D81" s="47">
        <v>417</v>
      </c>
      <c r="E81" s="47"/>
      <c r="F81" s="50" t="s">
        <v>163</v>
      </c>
      <c r="G81" s="47"/>
      <c r="H81" s="30">
        <f>453423812</f>
        <v>453423812</v>
      </c>
      <c r="I81" s="35"/>
      <c r="J81" s="35">
        <v>453423812</v>
      </c>
      <c r="K81" s="35"/>
    </row>
    <row r="82" spans="1:14" ht="18" customHeight="1">
      <c r="A82" s="46" t="s">
        <v>168</v>
      </c>
      <c r="B82" s="46"/>
      <c r="C82" s="46"/>
      <c r="D82" s="49">
        <v>419</v>
      </c>
      <c r="E82" s="49"/>
      <c r="F82" s="41"/>
      <c r="G82" s="40"/>
      <c r="H82" s="35"/>
      <c r="I82" s="35"/>
      <c r="J82" s="35">
        <f>3686318294-17646064</f>
        <v>3668672230</v>
      </c>
      <c r="K82" s="35"/>
      <c r="M82" s="83"/>
      <c r="N82" s="57"/>
    </row>
    <row r="83" spans="1:14" ht="19.5" customHeight="1">
      <c r="A83" s="42" t="s">
        <v>169</v>
      </c>
      <c r="B83" s="39"/>
      <c r="C83" s="39"/>
      <c r="D83" s="43">
        <v>430</v>
      </c>
      <c r="E83" s="40"/>
      <c r="F83" s="44"/>
      <c r="G83" s="40"/>
      <c r="H83" s="45">
        <f>H84</f>
        <v>924905823</v>
      </c>
      <c r="I83" s="35"/>
      <c r="J83" s="45">
        <f>J84</f>
        <v>144766112</v>
      </c>
      <c r="K83" s="37"/>
      <c r="L83" s="57"/>
      <c r="M83" s="57"/>
      <c r="N83" s="57"/>
    </row>
    <row r="84" spans="1:12" ht="18" customHeight="1">
      <c r="A84" s="46" t="s">
        <v>170</v>
      </c>
      <c r="B84" s="46"/>
      <c r="C84" s="46"/>
      <c r="D84" s="49" t="s">
        <v>171</v>
      </c>
      <c r="E84" s="47"/>
      <c r="F84" s="41"/>
      <c r="G84" s="40"/>
      <c r="H84" s="35">
        <f>18058200+906847623</f>
        <v>924905823</v>
      </c>
      <c r="I84" s="37"/>
      <c r="J84" s="35">
        <v>144766112</v>
      </c>
      <c r="K84" s="35"/>
      <c r="L84" s="57"/>
    </row>
    <row r="85" spans="1:11" ht="15.75" hidden="1">
      <c r="A85" s="46" t="s">
        <v>172</v>
      </c>
      <c r="B85" s="46"/>
      <c r="C85" s="46"/>
      <c r="D85" s="47">
        <v>423</v>
      </c>
      <c r="E85" s="47"/>
      <c r="F85" s="41"/>
      <c r="G85" s="40"/>
      <c r="H85" s="35"/>
      <c r="I85" s="35"/>
      <c r="J85" s="35"/>
      <c r="K85" s="35"/>
    </row>
    <row r="86" spans="1:12" ht="21.75" customHeight="1" thickBot="1">
      <c r="A86" s="84" t="s">
        <v>173</v>
      </c>
      <c r="B86" s="84"/>
      <c r="C86" s="84"/>
      <c r="D86" s="85">
        <v>440</v>
      </c>
      <c r="E86" s="85"/>
      <c r="F86" s="86"/>
      <c r="G86" s="85"/>
      <c r="H86" s="87">
        <f>H76+H59</f>
        <v>79226281753</v>
      </c>
      <c r="I86" s="88"/>
      <c r="J86" s="87">
        <f>J76+J59</f>
        <v>90113430761</v>
      </c>
      <c r="K86" s="73"/>
      <c r="L86" s="57"/>
    </row>
    <row r="87" spans="1:12" ht="21" customHeight="1" thickTop="1">
      <c r="A87" s="89"/>
      <c r="B87" s="90"/>
      <c r="C87" s="90"/>
      <c r="D87" s="91"/>
      <c r="E87" s="91"/>
      <c r="F87" s="40"/>
      <c r="G87" s="40"/>
      <c r="H87" s="35"/>
      <c r="I87" s="37"/>
      <c r="J87" s="30">
        <f>J86-J56</f>
        <v>0</v>
      </c>
      <c r="K87" s="92"/>
      <c r="L87" s="93"/>
    </row>
    <row r="88" spans="1:12" ht="21.75" customHeight="1">
      <c r="A88" s="27" t="s">
        <v>174</v>
      </c>
      <c r="B88" s="27"/>
      <c r="C88" s="27"/>
      <c r="F88" s="94"/>
      <c r="G88" s="94"/>
      <c r="H88" s="37"/>
      <c r="I88" s="30">
        <f>I87-I57</f>
        <v>0</v>
      </c>
      <c r="J88" s="35"/>
      <c r="K88" s="92"/>
      <c r="L88" s="93"/>
    </row>
    <row r="89" spans="1:12" ht="33.75" customHeight="1">
      <c r="A89" s="95" t="s">
        <v>175</v>
      </c>
      <c r="B89" s="96"/>
      <c r="C89" s="96"/>
      <c r="D89" s="97"/>
      <c r="E89" s="97"/>
      <c r="F89" s="98" t="s">
        <v>79</v>
      </c>
      <c r="G89" s="99"/>
      <c r="H89" s="100" t="s">
        <v>262</v>
      </c>
      <c r="I89" s="101"/>
      <c r="J89" s="102" t="str">
        <f>J4</f>
        <v>30/06/2007</v>
      </c>
      <c r="K89" s="92"/>
      <c r="L89" s="93"/>
    </row>
    <row r="90" spans="1:12" ht="19.5" customHeight="1">
      <c r="A90" s="103" t="s">
        <v>176</v>
      </c>
      <c r="B90" s="104"/>
      <c r="C90" s="104"/>
      <c r="D90" s="105"/>
      <c r="E90" s="105"/>
      <c r="F90" s="106"/>
      <c r="G90" s="107"/>
      <c r="H90" s="35">
        <v>7180857402</v>
      </c>
      <c r="I90" s="108"/>
      <c r="J90" s="109">
        <f>H90</f>
        <v>7180857402</v>
      </c>
      <c r="K90" s="92"/>
      <c r="L90" s="93"/>
    </row>
    <row r="91" spans="1:12" ht="19.5" customHeight="1" thickBot="1">
      <c r="A91" s="110" t="s">
        <v>177</v>
      </c>
      <c r="B91" s="111"/>
      <c r="C91" s="111"/>
      <c r="D91" s="112"/>
      <c r="E91" s="112"/>
      <c r="F91" s="113"/>
      <c r="G91" s="114"/>
      <c r="H91" s="115" t="s">
        <v>491</v>
      </c>
      <c r="I91" s="116"/>
      <c r="J91" s="117">
        <f>23791.2+101.93+100+100.78</f>
        <v>24093.91</v>
      </c>
      <c r="K91" s="92"/>
      <c r="L91" s="93"/>
    </row>
    <row r="92" spans="1:12" ht="18" customHeight="1" thickTop="1">
      <c r="A92" s="89"/>
      <c r="B92" s="90"/>
      <c r="C92" s="90"/>
      <c r="D92" s="91"/>
      <c r="E92" s="91"/>
      <c r="F92" s="40"/>
      <c r="G92" s="40"/>
      <c r="H92" s="789" t="s">
        <v>178</v>
      </c>
      <c r="I92" s="789"/>
      <c r="J92" s="789"/>
      <c r="K92" s="118"/>
      <c r="L92" s="57"/>
    </row>
    <row r="93" spans="1:14" ht="19.5" customHeight="1">
      <c r="A93" s="39" t="s">
        <v>179</v>
      </c>
      <c r="B93" s="39"/>
      <c r="C93" s="39"/>
      <c r="D93" s="91"/>
      <c r="E93" s="91"/>
      <c r="F93" s="40"/>
      <c r="G93" s="40"/>
      <c r="H93" s="790" t="s">
        <v>180</v>
      </c>
      <c r="I93" s="790"/>
      <c r="J93" s="790"/>
      <c r="K93" s="119"/>
      <c r="L93" s="57"/>
      <c r="M93" s="57"/>
      <c r="N93" s="83"/>
    </row>
    <row r="94" spans="1:13" ht="36" customHeight="1">
      <c r="A94" s="39"/>
      <c r="B94" s="39"/>
      <c r="C94" s="39"/>
      <c r="D94" s="47"/>
      <c r="E94" s="47"/>
      <c r="F94" s="40"/>
      <c r="G94" s="40"/>
      <c r="H94" s="120"/>
      <c r="I94" s="120"/>
      <c r="J94" s="120"/>
      <c r="K94" s="121"/>
      <c r="M94" s="83"/>
    </row>
    <row r="95" spans="1:13" ht="36" customHeight="1">
      <c r="A95" s="39"/>
      <c r="B95" s="39"/>
      <c r="C95" s="39"/>
      <c r="D95" s="47"/>
      <c r="E95" s="47"/>
      <c r="F95" s="40"/>
      <c r="G95" s="40"/>
      <c r="H95" s="120"/>
      <c r="I95" s="120"/>
      <c r="J95" s="120"/>
      <c r="K95" s="121"/>
      <c r="M95" s="83"/>
    </row>
    <row r="96" spans="1:11" ht="36" customHeight="1">
      <c r="A96" s="39"/>
      <c r="B96" s="90"/>
      <c r="C96" s="90"/>
      <c r="D96" s="47"/>
      <c r="E96" s="47"/>
      <c r="F96" s="40"/>
      <c r="G96" s="40"/>
      <c r="H96" s="122"/>
      <c r="I96" s="122"/>
      <c r="J96" s="122"/>
      <c r="K96" s="123"/>
    </row>
    <row r="97" spans="1:11" ht="36" customHeight="1">
      <c r="A97" s="90"/>
      <c r="B97" s="90"/>
      <c r="C97" s="90"/>
      <c r="D97" s="47"/>
      <c r="E97" s="47"/>
      <c r="F97" s="40"/>
      <c r="G97" s="40"/>
      <c r="H97" s="122"/>
      <c r="I97" s="122"/>
      <c r="J97" s="122"/>
      <c r="K97" s="123"/>
    </row>
    <row r="98" spans="1:11" ht="36" customHeight="1">
      <c r="A98" s="90"/>
      <c r="B98" s="90"/>
      <c r="C98" s="90"/>
      <c r="D98" s="47"/>
      <c r="E98" s="47"/>
      <c r="F98" s="40"/>
      <c r="G98" s="40"/>
      <c r="H98" s="122"/>
      <c r="I98" s="122"/>
      <c r="J98" s="122"/>
      <c r="K98" s="123"/>
    </row>
    <row r="99" spans="1:11" ht="36" customHeight="1">
      <c r="A99" s="90"/>
      <c r="B99" s="90"/>
      <c r="C99" s="90"/>
      <c r="D99" s="47"/>
      <c r="E99" s="47"/>
      <c r="F99" s="40"/>
      <c r="G99" s="40"/>
      <c r="H99" s="122"/>
      <c r="I99" s="122"/>
      <c r="J99" s="122"/>
      <c r="K99" s="123"/>
    </row>
    <row r="100" spans="1:11" ht="36" customHeight="1">
      <c r="A100" s="90"/>
      <c r="B100" s="90"/>
      <c r="C100" s="90"/>
      <c r="D100" s="47"/>
      <c r="E100" s="47"/>
      <c r="F100" s="40"/>
      <c r="G100" s="40"/>
      <c r="H100" s="122"/>
      <c r="I100" s="122"/>
      <c r="J100" s="122"/>
      <c r="K100" s="123"/>
    </row>
    <row r="101" spans="1:11" ht="36" customHeight="1">
      <c r="A101" s="90"/>
      <c r="B101" s="90"/>
      <c r="C101" s="90"/>
      <c r="D101" s="47"/>
      <c r="E101" s="47"/>
      <c r="F101" s="40"/>
      <c r="G101" s="40"/>
      <c r="H101" s="122"/>
      <c r="I101" s="122"/>
      <c r="J101" s="122"/>
      <c r="K101" s="123"/>
    </row>
    <row r="102" spans="1:9" ht="18" customHeight="1">
      <c r="A102" s="124"/>
      <c r="B102" s="27"/>
      <c r="C102" s="27"/>
      <c r="D102" s="105"/>
      <c r="E102" s="105"/>
      <c r="F102" s="94"/>
      <c r="G102" s="94"/>
      <c r="H102" s="36"/>
      <c r="I102" s="36"/>
    </row>
    <row r="103" spans="4:10" ht="18" customHeight="1">
      <c r="D103" s="66"/>
      <c r="E103" s="66"/>
      <c r="F103" s="66"/>
      <c r="G103" s="66"/>
      <c r="H103" s="66"/>
      <c r="I103" s="66"/>
      <c r="J103" s="66"/>
    </row>
    <row r="104" spans="4:11" ht="50.25" customHeight="1">
      <c r="D104" s="66"/>
      <c r="E104" s="66"/>
      <c r="F104" s="66"/>
      <c r="G104" s="66"/>
      <c r="H104" s="66"/>
      <c r="I104" s="66"/>
      <c r="J104" s="66"/>
      <c r="K104" s="125"/>
    </row>
    <row r="105" spans="4:10" ht="9" customHeight="1">
      <c r="D105" s="66"/>
      <c r="E105" s="66"/>
      <c r="F105" s="66"/>
      <c r="G105" s="66"/>
      <c r="H105" s="66"/>
      <c r="I105" s="66"/>
      <c r="J105" s="66"/>
    </row>
    <row r="106" spans="4:10" ht="18.75" customHeight="1">
      <c r="D106" s="66"/>
      <c r="E106" s="66"/>
      <c r="F106" s="66"/>
      <c r="G106" s="66"/>
      <c r="H106" s="66"/>
      <c r="I106" s="66"/>
      <c r="J106" s="66"/>
    </row>
    <row r="107" spans="4:10" ht="18.75" customHeight="1">
      <c r="D107" s="66"/>
      <c r="E107" s="66"/>
      <c r="F107" s="66"/>
      <c r="G107" s="66"/>
      <c r="H107" s="66"/>
      <c r="I107" s="66"/>
      <c r="J107" s="66"/>
    </row>
    <row r="108" spans="4:10" ht="9.75" customHeight="1">
      <c r="D108" s="66"/>
      <c r="E108" s="66"/>
      <c r="F108" s="66"/>
      <c r="G108" s="66"/>
      <c r="H108" s="66"/>
      <c r="I108" s="66"/>
      <c r="J108" s="66"/>
    </row>
    <row r="109" spans="2:9" ht="18" customHeight="1">
      <c r="B109" s="126"/>
      <c r="C109" s="126"/>
      <c r="D109" s="105"/>
      <c r="E109" s="105"/>
      <c r="F109" s="94"/>
      <c r="G109" s="94"/>
      <c r="H109" s="36"/>
      <c r="I109" s="36"/>
    </row>
    <row r="110" spans="2:11" ht="15.75">
      <c r="B110" s="124"/>
      <c r="C110" s="124"/>
      <c r="D110" s="713"/>
      <c r="E110" s="713"/>
      <c r="F110" s="127"/>
      <c r="G110" s="127"/>
      <c r="H110" s="791"/>
      <c r="I110" s="791"/>
      <c r="J110" s="791"/>
      <c r="K110" s="128"/>
    </row>
    <row r="111" spans="1:11" ht="18" customHeight="1">
      <c r="A111" s="124"/>
      <c r="B111" s="130"/>
      <c r="C111" s="130"/>
      <c r="D111" s="47"/>
      <c r="E111" s="47"/>
      <c r="F111" s="40"/>
      <c r="G111" s="40"/>
      <c r="H111" s="792"/>
      <c r="I111" s="792"/>
      <c r="J111" s="792"/>
      <c r="K111" s="119"/>
    </row>
    <row r="112" spans="2:11" ht="18" customHeight="1">
      <c r="B112" s="131"/>
      <c r="C112" s="131"/>
      <c r="D112" s="47"/>
      <c r="E112" s="47"/>
      <c r="F112" s="40"/>
      <c r="G112" s="40"/>
      <c r="H112" s="132"/>
      <c r="I112" s="132"/>
      <c r="J112" s="132"/>
      <c r="K112" s="132"/>
    </row>
    <row r="113" spans="1:9" ht="15.75">
      <c r="A113" s="131"/>
      <c r="D113" s="105"/>
      <c r="E113" s="105"/>
      <c r="F113" s="94"/>
      <c r="G113" s="94"/>
      <c r="H113" s="36"/>
      <c r="I113" s="36"/>
    </row>
    <row r="114" spans="4:9" ht="15.75">
      <c r="D114" s="105"/>
      <c r="E114" s="105"/>
      <c r="F114" s="94"/>
      <c r="G114" s="94"/>
      <c r="H114" s="36"/>
      <c r="I114" s="36"/>
    </row>
    <row r="115" spans="4:9" ht="15.75">
      <c r="D115" s="105"/>
      <c r="E115" s="105"/>
      <c r="F115" s="94"/>
      <c r="G115" s="94"/>
      <c r="H115" s="36"/>
      <c r="I115" s="36"/>
    </row>
    <row r="116" spans="4:9" ht="15.75">
      <c r="D116" s="105"/>
      <c r="E116" s="105"/>
      <c r="F116" s="94"/>
      <c r="G116" s="94"/>
      <c r="H116" s="36"/>
      <c r="I116" s="36"/>
    </row>
    <row r="117" spans="4:9" ht="15.75">
      <c r="D117" s="105"/>
      <c r="E117" s="105"/>
      <c r="F117" s="94"/>
      <c r="G117" s="94"/>
      <c r="H117" s="36"/>
      <c r="I117" s="36"/>
    </row>
    <row r="118" spans="4:9" ht="15.75">
      <c r="D118" s="105"/>
      <c r="E118" s="105"/>
      <c r="F118" s="94"/>
      <c r="G118" s="94"/>
      <c r="H118" s="36"/>
      <c r="I118" s="36"/>
    </row>
    <row r="119" spans="4:9" ht="15.75">
      <c r="D119" s="105"/>
      <c r="E119" s="105"/>
      <c r="F119" s="94"/>
      <c r="G119" s="94"/>
      <c r="H119" s="36"/>
      <c r="I119" s="36"/>
    </row>
    <row r="120" spans="4:9" ht="15.75">
      <c r="D120" s="105"/>
      <c r="E120" s="105"/>
      <c r="F120" s="94"/>
      <c r="G120" s="94"/>
      <c r="H120" s="36"/>
      <c r="I120" s="36"/>
    </row>
    <row r="121" spans="4:9" ht="15.75">
      <c r="D121" s="105"/>
      <c r="E121" s="105"/>
      <c r="F121" s="94"/>
      <c r="G121" s="94"/>
      <c r="H121" s="36"/>
      <c r="I121" s="36"/>
    </row>
    <row r="122" spans="4:9" ht="15.75">
      <c r="D122" s="105"/>
      <c r="E122" s="105"/>
      <c r="F122" s="94"/>
      <c r="G122" s="94"/>
      <c r="H122" s="36"/>
      <c r="I122" s="36"/>
    </row>
    <row r="123" spans="4:9" ht="15.75">
      <c r="D123" s="105"/>
      <c r="E123" s="105"/>
      <c r="F123" s="94"/>
      <c r="G123" s="94"/>
      <c r="H123" s="36"/>
      <c r="I123" s="36"/>
    </row>
    <row r="124" spans="4:9" ht="15.75">
      <c r="D124" s="105"/>
      <c r="E124" s="105"/>
      <c r="F124" s="94"/>
      <c r="G124" s="94"/>
      <c r="H124" s="36"/>
      <c r="I124" s="36"/>
    </row>
    <row r="125" spans="4:9" ht="15.75">
      <c r="D125" s="105"/>
      <c r="E125" s="105"/>
      <c r="F125" s="94"/>
      <c r="G125" s="94"/>
      <c r="H125" s="36"/>
      <c r="I125" s="36"/>
    </row>
    <row r="126" spans="4:9" ht="15.75">
      <c r="D126" s="105"/>
      <c r="E126" s="105"/>
      <c r="F126" s="94"/>
      <c r="G126" s="94"/>
      <c r="H126" s="36"/>
      <c r="I126" s="36"/>
    </row>
    <row r="127" spans="4:9" ht="15.75">
      <c r="D127" s="105"/>
      <c r="E127" s="105"/>
      <c r="F127" s="94"/>
      <c r="G127" s="94"/>
      <c r="H127" s="36"/>
      <c r="I127" s="36"/>
    </row>
    <row r="128" spans="4:9" ht="15.75">
      <c r="D128" s="105"/>
      <c r="E128" s="105"/>
      <c r="F128" s="94"/>
      <c r="G128" s="94"/>
      <c r="H128" s="36"/>
      <c r="I128" s="36"/>
    </row>
    <row r="129" spans="4:9" ht="15.75">
      <c r="D129" s="105"/>
      <c r="E129" s="105"/>
      <c r="F129" s="94"/>
      <c r="G129" s="94"/>
      <c r="H129" s="36"/>
      <c r="I129" s="36"/>
    </row>
    <row r="130" spans="4:9" ht="15.75">
      <c r="D130" s="105"/>
      <c r="E130" s="105"/>
      <c r="F130" s="94"/>
      <c r="G130" s="94"/>
      <c r="H130" s="36"/>
      <c r="I130" s="36"/>
    </row>
    <row r="131" spans="4:9" ht="15.75">
      <c r="D131" s="105"/>
      <c r="E131" s="105"/>
      <c r="F131" s="94"/>
      <c r="G131" s="94"/>
      <c r="H131" s="36"/>
      <c r="I131" s="36"/>
    </row>
    <row r="132" spans="4:9" ht="15.75">
      <c r="D132" s="105"/>
      <c r="E132" s="105"/>
      <c r="F132" s="94"/>
      <c r="G132" s="94"/>
      <c r="H132" s="36"/>
      <c r="I132" s="36"/>
    </row>
    <row r="133" spans="4:9" ht="15.75">
      <c r="D133" s="105"/>
      <c r="E133" s="105"/>
      <c r="F133" s="94"/>
      <c r="G133" s="94"/>
      <c r="H133" s="36"/>
      <c r="I133" s="36"/>
    </row>
    <row r="134" spans="4:9" ht="15.75">
      <c r="D134" s="105"/>
      <c r="E134" s="105"/>
      <c r="F134" s="94"/>
      <c r="G134" s="94"/>
      <c r="H134" s="36"/>
      <c r="I134" s="36"/>
    </row>
    <row r="135" spans="4:9" ht="15.75">
      <c r="D135" s="105"/>
      <c r="E135" s="105"/>
      <c r="F135" s="94"/>
      <c r="G135" s="94"/>
      <c r="H135" s="36"/>
      <c r="I135" s="36"/>
    </row>
    <row r="136" spans="4:9" ht="15.75">
      <c r="D136" s="105"/>
      <c r="E136" s="105"/>
      <c r="F136" s="94"/>
      <c r="G136" s="94"/>
      <c r="H136" s="36"/>
      <c r="I136" s="36"/>
    </row>
    <row r="137" spans="4:9" ht="15.75">
      <c r="D137" s="105"/>
      <c r="E137" s="105"/>
      <c r="F137" s="94"/>
      <c r="G137" s="94"/>
      <c r="H137" s="36"/>
      <c r="I137" s="36"/>
    </row>
    <row r="138" spans="4:9" ht="15.75">
      <c r="D138" s="105"/>
      <c r="E138" s="105"/>
      <c r="F138" s="94"/>
      <c r="G138" s="94"/>
      <c r="H138" s="36"/>
      <c r="I138" s="36"/>
    </row>
    <row r="139" spans="4:9" ht="15.75">
      <c r="D139" s="105"/>
      <c r="E139" s="105"/>
      <c r="F139" s="94"/>
      <c r="G139" s="94"/>
      <c r="H139" s="36"/>
      <c r="I139" s="36"/>
    </row>
  </sheetData>
  <mergeCells count="4">
    <mergeCell ref="H92:J92"/>
    <mergeCell ref="H93:J93"/>
    <mergeCell ref="H110:J110"/>
    <mergeCell ref="H111:J111"/>
  </mergeCells>
  <printOptions/>
  <pageMargins left="0.75" right="0.75" top="0.66" bottom="0.51" header="0.36" footer="0.84"/>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0"/>
  <sheetViews>
    <sheetView workbookViewId="0" topLeftCell="A13">
      <selection activeCell="J9" sqref="J9"/>
    </sheetView>
  </sheetViews>
  <sheetFormatPr defaultColWidth="10.00390625" defaultRowHeight="12.75"/>
  <cols>
    <col min="1" max="1" width="20.7109375" style="32" customWidth="1"/>
    <col min="2" max="2" width="15.140625" style="66" customWidth="1"/>
    <col min="3" max="3" width="6.28125" style="32" customWidth="1"/>
    <col min="4" max="4" width="5.7109375" style="465" bestFit="1" customWidth="1"/>
    <col min="5" max="6" width="15.00390625" style="465" bestFit="1" customWidth="1"/>
    <col min="7" max="7" width="15.57421875" style="581" bestFit="1" customWidth="1"/>
    <col min="8" max="8" width="14.8515625" style="32" customWidth="1"/>
    <col min="9" max="16384" width="15.140625" style="32" customWidth="1"/>
  </cols>
  <sheetData>
    <row r="1" spans="1:8" ht="19.5" customHeight="1">
      <c r="A1" s="27" t="s">
        <v>553</v>
      </c>
      <c r="B1" s="27"/>
      <c r="C1" s="569"/>
      <c r="D1" s="569"/>
      <c r="E1" s="569"/>
      <c r="F1" s="569"/>
      <c r="G1" s="570"/>
      <c r="H1" s="644" t="s">
        <v>492</v>
      </c>
    </row>
    <row r="2" spans="1:8" ht="26.25" customHeight="1">
      <c r="A2" s="34" t="s">
        <v>493</v>
      </c>
      <c r="B2" s="34"/>
      <c r="C2" s="571"/>
      <c r="D2" s="571"/>
      <c r="E2" s="571"/>
      <c r="F2" s="571"/>
      <c r="G2" s="572"/>
      <c r="H2" s="30"/>
    </row>
    <row r="3" spans="1:8" ht="18" customHeight="1" thickBot="1">
      <c r="A3" s="646" t="s">
        <v>517</v>
      </c>
      <c r="B3" s="573"/>
      <c r="C3" s="574"/>
      <c r="D3" s="575"/>
      <c r="E3" s="575"/>
      <c r="F3" s="575"/>
      <c r="G3" s="576"/>
      <c r="H3" s="645" t="s">
        <v>76</v>
      </c>
    </row>
    <row r="4" spans="1:8" ht="37.5" customHeight="1">
      <c r="A4" s="797" t="s">
        <v>494</v>
      </c>
      <c r="B4" s="798"/>
      <c r="C4" s="801" t="s">
        <v>78</v>
      </c>
      <c r="D4" s="803" t="s">
        <v>79</v>
      </c>
      <c r="E4" s="794" t="s">
        <v>518</v>
      </c>
      <c r="F4" s="794"/>
      <c r="G4" s="795" t="s">
        <v>519</v>
      </c>
      <c r="H4" s="796"/>
    </row>
    <row r="5" spans="1:8" ht="16.5" thickBot="1">
      <c r="A5" s="799"/>
      <c r="B5" s="800"/>
      <c r="C5" s="802"/>
      <c r="D5" s="779"/>
      <c r="E5" s="715" t="s">
        <v>520</v>
      </c>
      <c r="F5" s="715" t="s">
        <v>521</v>
      </c>
      <c r="G5" s="716" t="s">
        <v>520</v>
      </c>
      <c r="H5" s="717" t="s">
        <v>521</v>
      </c>
    </row>
    <row r="6" spans="1:8" ht="24.75" customHeight="1">
      <c r="A6" s="606" t="s">
        <v>495</v>
      </c>
      <c r="B6" s="607"/>
      <c r="C6" s="608" t="s">
        <v>485</v>
      </c>
      <c r="D6" s="608">
        <v>24</v>
      </c>
      <c r="E6" s="609">
        <v>29989733353</v>
      </c>
      <c r="F6" s="631">
        <v>14547015011</v>
      </c>
      <c r="G6" s="610">
        <v>60879405997</v>
      </c>
      <c r="H6" s="635">
        <v>37296201130</v>
      </c>
    </row>
    <row r="7" spans="1:8" ht="19.5" customHeight="1">
      <c r="A7" s="611" t="s">
        <v>496</v>
      </c>
      <c r="B7" s="605"/>
      <c r="C7" s="593" t="s">
        <v>486</v>
      </c>
      <c r="D7" s="593"/>
      <c r="E7" s="594">
        <v>50622000</v>
      </c>
      <c r="F7" s="595"/>
      <c r="G7" s="604">
        <v>335054300</v>
      </c>
      <c r="H7" s="636">
        <v>19563600</v>
      </c>
    </row>
    <row r="8" spans="1:8" ht="21.75" customHeight="1">
      <c r="A8" s="613" t="s">
        <v>497</v>
      </c>
      <c r="B8" s="587"/>
      <c r="C8" s="588" t="s">
        <v>487</v>
      </c>
      <c r="D8" s="596" t="s">
        <v>498</v>
      </c>
      <c r="E8" s="591">
        <f>E6-E7</f>
        <v>29939111353</v>
      </c>
      <c r="F8" s="591">
        <f>F6-F7</f>
        <v>14547015011</v>
      </c>
      <c r="G8" s="591">
        <v>60544351697</v>
      </c>
      <c r="H8" s="612">
        <v>37276637530</v>
      </c>
    </row>
    <row r="9" spans="1:8" ht="21.75" customHeight="1">
      <c r="A9" s="611" t="s">
        <v>499</v>
      </c>
      <c r="B9" s="605"/>
      <c r="C9" s="595">
        <v>11</v>
      </c>
      <c r="D9" s="595">
        <v>25</v>
      </c>
      <c r="E9" s="597">
        <v>25212995990</v>
      </c>
      <c r="F9" s="597">
        <v>10379030651</v>
      </c>
      <c r="G9" s="604">
        <v>52119162542</v>
      </c>
      <c r="H9" s="636">
        <v>30068184636</v>
      </c>
    </row>
    <row r="10" spans="1:8" ht="21.75" customHeight="1">
      <c r="A10" s="613" t="s">
        <v>500</v>
      </c>
      <c r="B10" s="587"/>
      <c r="C10" s="588">
        <v>20</v>
      </c>
      <c r="D10" s="596"/>
      <c r="E10" s="589">
        <f>E8-E9</f>
        <v>4726115363</v>
      </c>
      <c r="F10" s="589">
        <f>F8-F9</f>
        <v>4167984360</v>
      </c>
      <c r="G10" s="591">
        <v>8425189155</v>
      </c>
      <c r="H10" s="637">
        <v>7208452894</v>
      </c>
    </row>
    <row r="11" spans="1:8" ht="24.75" customHeight="1">
      <c r="A11" s="614" t="s">
        <v>501</v>
      </c>
      <c r="B11" s="592"/>
      <c r="C11" s="595">
        <v>21</v>
      </c>
      <c r="D11" s="595" t="s">
        <v>502</v>
      </c>
      <c r="E11" s="597">
        <v>7991535</v>
      </c>
      <c r="F11" s="595"/>
      <c r="G11" s="604">
        <v>89793788</v>
      </c>
      <c r="H11" s="638"/>
    </row>
    <row r="12" spans="1:8" ht="24.75" customHeight="1">
      <c r="A12" s="611" t="s">
        <v>503</v>
      </c>
      <c r="B12" s="605"/>
      <c r="C12" s="593">
        <v>22</v>
      </c>
      <c r="D12" s="593">
        <v>26</v>
      </c>
      <c r="E12" s="594">
        <v>842846707</v>
      </c>
      <c r="F12" s="632">
        <v>464010802</v>
      </c>
      <c r="G12" s="604">
        <v>1634617571</v>
      </c>
      <c r="H12" s="639">
        <v>1054039688</v>
      </c>
    </row>
    <row r="13" spans="1:8" ht="21.75" customHeight="1">
      <c r="A13" s="615" t="s">
        <v>504</v>
      </c>
      <c r="B13" s="598"/>
      <c r="C13" s="599">
        <v>23</v>
      </c>
      <c r="D13" s="599"/>
      <c r="E13" s="600">
        <v>841200220</v>
      </c>
      <c r="F13" s="632">
        <v>464010802</v>
      </c>
      <c r="G13" s="604">
        <v>1631748524</v>
      </c>
      <c r="H13" s="639">
        <v>1009553172</v>
      </c>
    </row>
    <row r="14" spans="1:8" ht="21.75" customHeight="1">
      <c r="A14" s="611" t="s">
        <v>505</v>
      </c>
      <c r="B14" s="605"/>
      <c r="C14" s="595">
        <v>24</v>
      </c>
      <c r="D14" s="595"/>
      <c r="E14" s="597">
        <v>447108982</v>
      </c>
      <c r="F14" s="633">
        <v>332881019</v>
      </c>
      <c r="G14" s="604">
        <v>802546226</v>
      </c>
      <c r="H14" s="640">
        <v>764696418</v>
      </c>
    </row>
    <row r="15" spans="1:8" ht="21.75" customHeight="1">
      <c r="A15" s="614" t="s">
        <v>506</v>
      </c>
      <c r="B15" s="592"/>
      <c r="C15" s="593">
        <v>25</v>
      </c>
      <c r="D15" s="593"/>
      <c r="E15" s="594">
        <v>768414014</v>
      </c>
      <c r="F15" s="632">
        <v>707589159</v>
      </c>
      <c r="G15" s="604">
        <v>1831211182</v>
      </c>
      <c r="H15" s="639">
        <v>1551170350</v>
      </c>
    </row>
    <row r="16" spans="1:8" ht="21.75" customHeight="1">
      <c r="A16" s="613" t="s">
        <v>507</v>
      </c>
      <c r="B16" s="587"/>
      <c r="C16" s="590">
        <v>30</v>
      </c>
      <c r="D16" s="601"/>
      <c r="E16" s="602">
        <f>E10+E11-E12-E14-E15</f>
        <v>2675737195</v>
      </c>
      <c r="F16" s="602">
        <f>F10+F11-F12-F14-F15</f>
        <v>2663503380</v>
      </c>
      <c r="G16" s="591">
        <v>4246607964</v>
      </c>
      <c r="H16" s="641">
        <v>3838546438</v>
      </c>
    </row>
    <row r="17" spans="1:8" ht="21.75" customHeight="1">
      <c r="A17" s="611" t="s">
        <v>508</v>
      </c>
      <c r="B17" s="605"/>
      <c r="C17" s="595">
        <v>31</v>
      </c>
      <c r="D17" s="603"/>
      <c r="E17" s="604">
        <v>30000000</v>
      </c>
      <c r="F17" s="597">
        <v>9979132</v>
      </c>
      <c r="G17" s="604">
        <v>471466091</v>
      </c>
      <c r="H17" s="636">
        <v>32732536</v>
      </c>
    </row>
    <row r="18" spans="1:8" ht="19.5" customHeight="1">
      <c r="A18" s="611" t="s">
        <v>509</v>
      </c>
      <c r="B18" s="605"/>
      <c r="C18" s="595">
        <v>32</v>
      </c>
      <c r="D18" s="595"/>
      <c r="E18" s="597">
        <v>58880980</v>
      </c>
      <c r="F18" s="597"/>
      <c r="G18" s="604">
        <v>452176113</v>
      </c>
      <c r="H18" s="636"/>
    </row>
    <row r="19" spans="1:8" ht="19.5" customHeight="1">
      <c r="A19" s="613" t="s">
        <v>510</v>
      </c>
      <c r="B19" s="587"/>
      <c r="C19" s="595">
        <v>40</v>
      </c>
      <c r="D19" s="596"/>
      <c r="E19" s="591">
        <f>E17-E18</f>
        <v>-28880980</v>
      </c>
      <c r="F19" s="591">
        <f>F17-F18</f>
        <v>9979132</v>
      </c>
      <c r="G19" s="591">
        <v>19289978</v>
      </c>
      <c r="H19" s="642">
        <v>32732536</v>
      </c>
    </row>
    <row r="20" spans="1:8" ht="21.75" customHeight="1">
      <c r="A20" s="613" t="s">
        <v>511</v>
      </c>
      <c r="B20" s="587"/>
      <c r="C20" s="590">
        <v>50</v>
      </c>
      <c r="D20" s="596"/>
      <c r="E20" s="591">
        <f>E16+E19</f>
        <v>2646856215</v>
      </c>
      <c r="F20" s="591">
        <f>F16+F19</f>
        <v>2673482512</v>
      </c>
      <c r="G20" s="591">
        <v>4265897942</v>
      </c>
      <c r="H20" s="642">
        <v>3871278974</v>
      </c>
    </row>
    <row r="21" spans="1:8" ht="21.75" customHeight="1">
      <c r="A21" s="613" t="s">
        <v>512</v>
      </c>
      <c r="B21" s="586"/>
      <c r="C21" s="590">
        <v>51</v>
      </c>
      <c r="D21" s="596"/>
      <c r="E21" s="591">
        <v>370559870.1</v>
      </c>
      <c r="F21" s="634"/>
      <c r="G21" s="591">
        <v>597225711.8800001</v>
      </c>
      <c r="H21" s="642"/>
    </row>
    <row r="22" spans="1:8" ht="21.75" customHeight="1">
      <c r="A22" s="613" t="s">
        <v>513</v>
      </c>
      <c r="B22" s="586"/>
      <c r="C22" s="590">
        <v>52</v>
      </c>
      <c r="D22" s="596"/>
      <c r="E22" s="591"/>
      <c r="F22" s="634"/>
      <c r="G22" s="591">
        <v>0</v>
      </c>
      <c r="H22" s="642"/>
    </row>
    <row r="23" spans="1:8" ht="21.75" customHeight="1">
      <c r="A23" s="613" t="s">
        <v>514</v>
      </c>
      <c r="B23" s="586"/>
      <c r="C23" s="590">
        <v>60</v>
      </c>
      <c r="D23" s="596"/>
      <c r="E23" s="591">
        <f>E20-E21</f>
        <v>2276296344.9</v>
      </c>
      <c r="F23" s="591">
        <f>F20-F21</f>
        <v>2673482512</v>
      </c>
      <c r="G23" s="591">
        <v>3668672230.12</v>
      </c>
      <c r="H23" s="612">
        <v>3871278974</v>
      </c>
    </row>
    <row r="24" spans="1:8" ht="21.75" customHeight="1" thickBot="1">
      <c r="A24" s="616" t="s">
        <v>515</v>
      </c>
      <c r="B24" s="617"/>
      <c r="C24" s="620">
        <v>70</v>
      </c>
      <c r="D24" s="618"/>
      <c r="E24" s="619"/>
      <c r="F24" s="620"/>
      <c r="G24" s="619"/>
      <c r="H24" s="621"/>
    </row>
    <row r="25" spans="1:8" ht="21.75" customHeight="1">
      <c r="A25" s="577"/>
      <c r="B25" s="124"/>
      <c r="C25" s="577"/>
      <c r="D25" s="578"/>
      <c r="E25" s="578"/>
      <c r="F25" s="578"/>
      <c r="G25" s="789" t="s">
        <v>178</v>
      </c>
      <c r="H25" s="789"/>
    </row>
    <row r="26" spans="1:8" ht="21.75" customHeight="1">
      <c r="A26" s="130" t="s">
        <v>516</v>
      </c>
      <c r="B26" s="130"/>
      <c r="C26" s="565"/>
      <c r="D26" s="566"/>
      <c r="E26" s="566"/>
      <c r="F26" s="566"/>
      <c r="G26" s="793" t="s">
        <v>180</v>
      </c>
      <c r="H26" s="793"/>
    </row>
    <row r="27" spans="1:2" ht="18" customHeight="1">
      <c r="A27" s="579"/>
      <c r="B27" s="580"/>
    </row>
    <row r="28" spans="1:2" ht="21.75" customHeight="1">
      <c r="A28" s="582"/>
      <c r="B28" s="583"/>
    </row>
    <row r="29" spans="1:2" ht="18" customHeight="1">
      <c r="A29" s="584"/>
      <c r="B29" s="585"/>
    </row>
    <row r="30" spans="1:2" ht="15.75">
      <c r="A30" s="579"/>
      <c r="B30" s="580"/>
    </row>
  </sheetData>
  <mergeCells count="7">
    <mergeCell ref="G26:H26"/>
    <mergeCell ref="E4:F4"/>
    <mergeCell ref="G4:H4"/>
    <mergeCell ref="A4:B5"/>
    <mergeCell ref="C4:C5"/>
    <mergeCell ref="D4:D5"/>
    <mergeCell ref="G25:H25"/>
  </mergeCells>
  <printOptions/>
  <pageMargins left="0" right="0" top="0.29" bottom="0.26" header="0.25" footer="0.26"/>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41"/>
  <sheetViews>
    <sheetView tabSelected="1" workbookViewId="0" topLeftCell="A13">
      <selection activeCell="G36" sqref="G36"/>
    </sheetView>
  </sheetViews>
  <sheetFormatPr defaultColWidth="9.140625" defaultRowHeight="12.75"/>
  <cols>
    <col min="1" max="1" width="49.7109375" style="555" customWidth="1"/>
    <col min="2" max="2" width="1.7109375" style="560" hidden="1" customWidth="1"/>
    <col min="3" max="3" width="3.7109375" style="555" customWidth="1"/>
    <col min="4" max="4" width="6.57421875" style="555" customWidth="1"/>
    <col min="5" max="5" width="15.421875" style="567" customWidth="1"/>
    <col min="6" max="6" width="15.140625" style="567" customWidth="1"/>
    <col min="7" max="7" width="15.421875" style="555" customWidth="1"/>
    <col min="8" max="8" width="18.7109375" style="555" customWidth="1"/>
    <col min="9" max="16384" width="9.00390625" style="555" customWidth="1"/>
  </cols>
  <sheetData>
    <row r="1" spans="1:6" ht="19.5" customHeight="1">
      <c r="A1" s="550" t="str">
        <f>'[2]CDKT'!A1</f>
        <v>COÂNG TY COÅ PHAÀN NHÖÏA - XAÂY DÖÏNG ÑOÀNG NAI</v>
      </c>
      <c r="B1" s="551"/>
      <c r="C1" s="550"/>
      <c r="D1" s="552"/>
      <c r="E1" s="553"/>
      <c r="F1" s="624" t="s">
        <v>483</v>
      </c>
    </row>
    <row r="2" spans="1:6" ht="24.75" customHeight="1">
      <c r="A2" s="556" t="s">
        <v>484</v>
      </c>
      <c r="B2" s="551"/>
      <c r="C2" s="550"/>
      <c r="D2" s="558"/>
      <c r="E2" s="559"/>
      <c r="F2" s="559"/>
    </row>
    <row r="3" spans="1:6" ht="19.5" customHeight="1">
      <c r="A3" s="626" t="s">
        <v>522</v>
      </c>
      <c r="B3" s="551"/>
      <c r="C3" s="550"/>
      <c r="D3" s="552"/>
      <c r="E3" s="553"/>
      <c r="F3" s="554"/>
    </row>
    <row r="4" spans="1:6" ht="18" customHeight="1" thickBot="1">
      <c r="A4" s="714" t="s">
        <v>523</v>
      </c>
      <c r="B4" s="551"/>
      <c r="C4" s="551"/>
      <c r="D4" s="622"/>
      <c r="E4" s="623"/>
      <c r="F4" s="625" t="str">
        <f>'[3]CDKT'!G3</f>
        <v>Ñôn vò tính: VNÑ </v>
      </c>
    </row>
    <row r="5" spans="1:6" ht="30.75" customHeight="1">
      <c r="A5" s="783" t="s">
        <v>175</v>
      </c>
      <c r="B5" s="747"/>
      <c r="C5" s="785" t="s">
        <v>78</v>
      </c>
      <c r="D5" s="785" t="s">
        <v>79</v>
      </c>
      <c r="E5" s="781" t="s">
        <v>519</v>
      </c>
      <c r="F5" s="782"/>
    </row>
    <row r="6" spans="1:6" s="560" customFormat="1" ht="19.5" customHeight="1" thickBot="1">
      <c r="A6" s="784"/>
      <c r="B6" s="764"/>
      <c r="C6" s="768"/>
      <c r="D6" s="768"/>
      <c r="E6" s="765" t="s">
        <v>520</v>
      </c>
      <c r="F6" s="766" t="s">
        <v>521</v>
      </c>
    </row>
    <row r="7" spans="1:6" s="560" customFormat="1" ht="19.5" customHeight="1">
      <c r="A7" s="758" t="s">
        <v>524</v>
      </c>
      <c r="B7" s="759"/>
      <c r="C7" s="760"/>
      <c r="D7" s="761"/>
      <c r="E7" s="762"/>
      <c r="F7" s="763"/>
    </row>
    <row r="8" spans="1:6" s="560" customFormat="1" ht="16.5" customHeight="1">
      <c r="A8" s="628" t="s">
        <v>527</v>
      </c>
      <c r="B8" s="719"/>
      <c r="C8" s="723">
        <v>1</v>
      </c>
      <c r="D8" s="721"/>
      <c r="E8" s="724">
        <v>54783845507</v>
      </c>
      <c r="F8" s="748">
        <v>39191234433</v>
      </c>
    </row>
    <row r="9" spans="1:6" s="560" customFormat="1" ht="15.75">
      <c r="A9" s="628" t="s">
        <v>525</v>
      </c>
      <c r="B9" s="725"/>
      <c r="C9" s="723">
        <v>2</v>
      </c>
      <c r="D9" s="726"/>
      <c r="E9" s="727">
        <v>-30595230929</v>
      </c>
      <c r="F9" s="727">
        <v>-28768429823</v>
      </c>
    </row>
    <row r="10" spans="1:6" s="560" customFormat="1" ht="15.75">
      <c r="A10" s="628" t="s">
        <v>526</v>
      </c>
      <c r="B10" s="725"/>
      <c r="C10" s="723">
        <v>3</v>
      </c>
      <c r="D10" s="726"/>
      <c r="E10" s="727">
        <v>-2770378600</v>
      </c>
      <c r="F10" s="750">
        <v>-1820649073</v>
      </c>
    </row>
    <row r="11" spans="1:6" s="560" customFormat="1" ht="15.75">
      <c r="A11" s="628" t="s">
        <v>528</v>
      </c>
      <c r="B11" s="725"/>
      <c r="C11" s="723">
        <v>4</v>
      </c>
      <c r="D11" s="728"/>
      <c r="E11" s="727">
        <v>-1704570463</v>
      </c>
      <c r="F11" s="750">
        <v>-808257663</v>
      </c>
    </row>
    <row r="12" spans="1:6" s="563" customFormat="1" ht="15.75">
      <c r="A12" s="628" t="s">
        <v>529</v>
      </c>
      <c r="B12" s="725"/>
      <c r="C12" s="723">
        <v>5</v>
      </c>
      <c r="D12" s="726"/>
      <c r="E12" s="724"/>
      <c r="F12" s="751"/>
    </row>
    <row r="13" spans="1:6" s="560" customFormat="1" ht="15.75" customHeight="1">
      <c r="A13" s="629" t="s">
        <v>530</v>
      </c>
      <c r="B13" s="729"/>
      <c r="C13" s="723">
        <v>6</v>
      </c>
      <c r="D13" s="730"/>
      <c r="E13" s="731">
        <v>2348352678</v>
      </c>
      <c r="F13" s="748">
        <v>7237315937</v>
      </c>
    </row>
    <row r="14" spans="1:6" s="560" customFormat="1" ht="15.75" customHeight="1">
      <c r="A14" s="718" t="s">
        <v>531</v>
      </c>
      <c r="B14" s="732"/>
      <c r="C14" s="723">
        <v>7</v>
      </c>
      <c r="D14" s="728"/>
      <c r="E14" s="727">
        <v>-1246621629</v>
      </c>
      <c r="F14" s="750">
        <v>-1119169103</v>
      </c>
    </row>
    <row r="15" spans="1:6" s="560" customFormat="1" ht="15.75" customHeight="1">
      <c r="A15" s="627" t="s">
        <v>532</v>
      </c>
      <c r="B15" s="732"/>
      <c r="C15" s="733">
        <v>20</v>
      </c>
      <c r="D15" s="728"/>
      <c r="E15" s="734">
        <f>SUM(E8:E14)</f>
        <v>20815396564</v>
      </c>
      <c r="F15" s="734">
        <f>SUM(F8:F14)</f>
        <v>13912044708</v>
      </c>
    </row>
    <row r="16" spans="1:6" s="560" customFormat="1" ht="15.75" customHeight="1">
      <c r="A16" s="627" t="s">
        <v>534</v>
      </c>
      <c r="B16" s="735"/>
      <c r="C16" s="723"/>
      <c r="D16" s="736"/>
      <c r="E16" s="737"/>
      <c r="F16" s="752"/>
    </row>
    <row r="17" spans="1:6" s="560" customFormat="1" ht="15.75" customHeight="1">
      <c r="A17" s="628" t="s">
        <v>535</v>
      </c>
      <c r="B17" s="732"/>
      <c r="C17" s="723">
        <v>21</v>
      </c>
      <c r="D17" s="728"/>
      <c r="E17" s="727">
        <v>1246620629</v>
      </c>
      <c r="F17" s="753">
        <v>845928902</v>
      </c>
    </row>
    <row r="18" spans="1:6" s="560" customFormat="1" ht="15.75" customHeight="1">
      <c r="A18" s="718" t="s">
        <v>536</v>
      </c>
      <c r="B18" s="732"/>
      <c r="C18" s="723">
        <v>22</v>
      </c>
      <c r="D18" s="728"/>
      <c r="E18" s="727"/>
      <c r="F18" s="751"/>
    </row>
    <row r="19" spans="1:6" s="560" customFormat="1" ht="15.75" customHeight="1">
      <c r="A19" s="718" t="s">
        <v>537</v>
      </c>
      <c r="B19" s="732"/>
      <c r="C19" s="723">
        <v>23</v>
      </c>
      <c r="D19" s="728"/>
      <c r="E19" s="727"/>
      <c r="F19" s="751"/>
    </row>
    <row r="20" spans="1:6" s="560" customFormat="1" ht="15.75" customHeight="1">
      <c r="A20" s="718" t="s">
        <v>538</v>
      </c>
      <c r="B20" s="732"/>
      <c r="C20" s="723">
        <v>24</v>
      </c>
      <c r="D20" s="728"/>
      <c r="E20" s="727"/>
      <c r="F20" s="751"/>
    </row>
    <row r="21" spans="1:6" s="564" customFormat="1" ht="18.75" customHeight="1">
      <c r="A21" s="718" t="s">
        <v>539</v>
      </c>
      <c r="B21" s="732"/>
      <c r="C21" s="723">
        <v>25</v>
      </c>
      <c r="D21" s="728"/>
      <c r="E21" s="727">
        <v>-7000000000</v>
      </c>
      <c r="F21" s="751"/>
    </row>
    <row r="22" spans="1:6" s="560" customFormat="1" ht="18" customHeight="1">
      <c r="A22" s="628" t="s">
        <v>540</v>
      </c>
      <c r="B22" s="738"/>
      <c r="C22" s="723">
        <v>26</v>
      </c>
      <c r="D22" s="739"/>
      <c r="E22" s="740"/>
      <c r="F22" s="754"/>
    </row>
    <row r="23" spans="1:6" s="560" customFormat="1" ht="16.5" customHeight="1">
      <c r="A23" s="628" t="s">
        <v>541</v>
      </c>
      <c r="B23" s="741"/>
      <c r="C23" s="723">
        <v>27</v>
      </c>
      <c r="D23" s="724"/>
      <c r="E23" s="724"/>
      <c r="F23" s="748"/>
    </row>
    <row r="24" spans="1:6" s="560" customFormat="1" ht="16.5" customHeight="1">
      <c r="A24" s="627" t="s">
        <v>533</v>
      </c>
      <c r="B24" s="741"/>
      <c r="C24" s="742">
        <v>30</v>
      </c>
      <c r="D24" s="724"/>
      <c r="E24" s="734">
        <f>SUM(E17:E23)</f>
        <v>-5753379371</v>
      </c>
      <c r="F24" s="734">
        <f>SUM(F17:F23)</f>
        <v>845928902</v>
      </c>
    </row>
    <row r="25" spans="1:6" s="560" customFormat="1" ht="18" customHeight="1">
      <c r="A25" s="627" t="s">
        <v>542</v>
      </c>
      <c r="B25" s="719"/>
      <c r="C25" s="733"/>
      <c r="D25" s="724"/>
      <c r="E25" s="724"/>
      <c r="F25" s="748"/>
    </row>
    <row r="26" spans="1:7" s="560" customFormat="1" ht="16.5" customHeight="1">
      <c r="A26" s="628" t="s">
        <v>543</v>
      </c>
      <c r="B26" s="719"/>
      <c r="C26" s="743">
        <v>31</v>
      </c>
      <c r="D26" s="724"/>
      <c r="E26" s="724">
        <v>47950000</v>
      </c>
      <c r="F26" s="748"/>
      <c r="G26" s="561"/>
    </row>
    <row r="27" spans="1:7" s="560" customFormat="1" ht="16.5" customHeight="1">
      <c r="A27" s="628" t="s">
        <v>544</v>
      </c>
      <c r="B27" s="719"/>
      <c r="C27" s="743">
        <v>32</v>
      </c>
      <c r="D27" s="724"/>
      <c r="E27" s="724"/>
      <c r="F27" s="748"/>
      <c r="G27" s="561"/>
    </row>
    <row r="28" spans="1:7" s="560" customFormat="1" ht="16.5" customHeight="1">
      <c r="A28" s="628" t="s">
        <v>545</v>
      </c>
      <c r="B28" s="722"/>
      <c r="C28" s="743">
        <v>33</v>
      </c>
      <c r="D28" s="724"/>
      <c r="E28" s="724">
        <v>2862500000</v>
      </c>
      <c r="F28" s="748">
        <v>300000000</v>
      </c>
      <c r="G28" s="561"/>
    </row>
    <row r="29" spans="1:6" s="560" customFormat="1" ht="16.5" customHeight="1">
      <c r="A29" s="628" t="s">
        <v>546</v>
      </c>
      <c r="B29" s="722"/>
      <c r="C29" s="743">
        <v>34</v>
      </c>
      <c r="D29" s="744"/>
      <c r="E29" s="727">
        <v>-16875469729</v>
      </c>
      <c r="F29" s="751">
        <v>-16473900522</v>
      </c>
    </row>
    <row r="30" spans="1:6" s="560" customFormat="1" ht="16.5" customHeight="1">
      <c r="A30" s="628" t="s">
        <v>547</v>
      </c>
      <c r="B30" s="722"/>
      <c r="C30" s="743">
        <v>35</v>
      </c>
      <c r="D30" s="744"/>
      <c r="E30" s="727">
        <v>-535863086</v>
      </c>
      <c r="F30" s="751">
        <v>-266962348</v>
      </c>
    </row>
    <row r="31" spans="1:6" s="560" customFormat="1" ht="19.5" customHeight="1">
      <c r="A31" s="628" t="s">
        <v>548</v>
      </c>
      <c r="B31" s="722"/>
      <c r="C31" s="743">
        <v>36</v>
      </c>
      <c r="D31" s="745"/>
      <c r="E31" s="727">
        <v>-2000000000</v>
      </c>
      <c r="F31" s="751">
        <v>390000000</v>
      </c>
    </row>
    <row r="32" spans="1:6" s="560" customFormat="1" ht="19.5" customHeight="1">
      <c r="A32" s="627" t="s">
        <v>488</v>
      </c>
      <c r="B32" s="719"/>
      <c r="C32" s="746" t="s">
        <v>489</v>
      </c>
      <c r="D32" s="591"/>
      <c r="E32" s="854">
        <f>SUM(E26:E31)</f>
        <v>-16500882815</v>
      </c>
      <c r="F32" s="734">
        <f>SUM(F26:F31)</f>
        <v>-16050862870</v>
      </c>
    </row>
    <row r="33" spans="1:6" s="560" customFormat="1" ht="19.5" customHeight="1">
      <c r="A33" s="627" t="s">
        <v>549</v>
      </c>
      <c r="B33" s="719"/>
      <c r="C33" s="720">
        <v>50</v>
      </c>
      <c r="D33" s="721"/>
      <c r="E33" s="854">
        <f>E15+E24+E32</f>
        <v>-1438865622</v>
      </c>
      <c r="F33" s="734">
        <f>F15+F24+F32</f>
        <v>-1292889260</v>
      </c>
    </row>
    <row r="34" spans="1:6" s="560" customFormat="1" ht="17.25" customHeight="1">
      <c r="A34" s="627" t="s">
        <v>550</v>
      </c>
      <c r="B34" s="719"/>
      <c r="C34" s="720">
        <v>60</v>
      </c>
      <c r="D34" s="721"/>
      <c r="E34" s="855">
        <v>2489820883</v>
      </c>
      <c r="F34" s="749">
        <v>1907982359</v>
      </c>
    </row>
    <row r="35" spans="1:7" s="560" customFormat="1" ht="18" customHeight="1" thickBot="1">
      <c r="A35" s="630" t="s">
        <v>552</v>
      </c>
      <c r="B35" s="755"/>
      <c r="C35" s="756">
        <v>70</v>
      </c>
      <c r="D35" s="757"/>
      <c r="E35" s="856">
        <f>SUM(E33:E34)</f>
        <v>1050955261</v>
      </c>
      <c r="F35" s="619">
        <f>SUM(F33:F34)</f>
        <v>615093099</v>
      </c>
      <c r="G35" s="561"/>
    </row>
    <row r="36" spans="3:7" s="560" customFormat="1" ht="17.25" customHeight="1">
      <c r="C36" s="562"/>
      <c r="E36" s="780" t="s">
        <v>481</v>
      </c>
      <c r="F36" s="780"/>
      <c r="G36" s="561"/>
    </row>
    <row r="37" spans="1:6" ht="18.75" customHeight="1">
      <c r="A37" s="130" t="s">
        <v>490</v>
      </c>
      <c r="B37" s="130"/>
      <c r="C37" s="562"/>
      <c r="D37" s="566"/>
      <c r="E37" s="793" t="s">
        <v>180</v>
      </c>
      <c r="F37" s="793"/>
    </row>
    <row r="38" spans="1:5" ht="15.75">
      <c r="A38" s="643"/>
      <c r="B38" s="555"/>
      <c r="C38" s="557"/>
      <c r="E38" s="567">
        <f>SUM(E26:E31)</f>
        <v>-16500882815</v>
      </c>
    </row>
    <row r="39" spans="1:3" ht="15.75">
      <c r="A39" s="643"/>
      <c r="B39" s="555"/>
      <c r="C39" s="557"/>
    </row>
    <row r="40" spans="1:3" ht="15.75">
      <c r="A40" s="643"/>
      <c r="B40" s="555"/>
      <c r="C40" s="562"/>
    </row>
    <row r="41" spans="2:3" ht="15.75">
      <c r="B41" s="555"/>
      <c r="C41" s="557"/>
    </row>
  </sheetData>
  <mergeCells count="6">
    <mergeCell ref="E36:F36"/>
    <mergeCell ref="E37:F37"/>
    <mergeCell ref="E5:F5"/>
    <mergeCell ref="A5:A6"/>
    <mergeCell ref="C5:C6"/>
    <mergeCell ref="D5:D6"/>
  </mergeCells>
  <printOptions/>
  <pageMargins left="0.75" right="0.75" top="0.12" bottom="0.59" header="0.12" footer="0.49"/>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P443"/>
  <sheetViews>
    <sheetView workbookViewId="0" topLeftCell="A314">
      <selection activeCell="B312" sqref="B312:I312"/>
    </sheetView>
  </sheetViews>
  <sheetFormatPr defaultColWidth="9.140625" defaultRowHeight="18" customHeight="1"/>
  <cols>
    <col min="1" max="1" width="3.57421875" style="136" customWidth="1"/>
    <col min="2" max="2" width="1.57421875" style="32" customWidth="1"/>
    <col min="3" max="3" width="0.71875" style="32" customWidth="1"/>
    <col min="4" max="4" width="15.57421875" style="32" customWidth="1"/>
    <col min="5" max="5" width="15.7109375" style="32" customWidth="1"/>
    <col min="6" max="6" width="16.28125" style="32" customWidth="1"/>
    <col min="7" max="7" width="15.7109375" style="32" customWidth="1"/>
    <col min="8" max="8" width="15.7109375" style="147" customWidth="1"/>
    <col min="9" max="9" width="15.57421875" style="148" customWidth="1"/>
    <col min="10" max="16384" width="10.00390625" style="32" customWidth="1"/>
  </cols>
  <sheetData>
    <row r="1" spans="1:9" ht="18" customHeight="1">
      <c r="A1" s="133" t="s">
        <v>72</v>
      </c>
      <c r="B1" s="66"/>
      <c r="C1" s="66"/>
      <c r="D1" s="66"/>
      <c r="E1" s="66"/>
      <c r="F1" s="66"/>
      <c r="G1" s="66"/>
      <c r="H1" s="134"/>
      <c r="I1" s="143" t="s">
        <v>181</v>
      </c>
    </row>
    <row r="2" spans="1:9" s="89" customFormat="1" ht="23.25" customHeight="1">
      <c r="A2" s="135" t="s">
        <v>182</v>
      </c>
      <c r="G2" s="136"/>
      <c r="H2" s="137"/>
      <c r="I2" s="138"/>
    </row>
    <row r="3" spans="1:9" s="89" customFormat="1" ht="20.25" customHeight="1">
      <c r="A3" s="34" t="s">
        <v>183</v>
      </c>
      <c r="G3" s="136"/>
      <c r="H3" s="137"/>
      <c r="I3" s="647" t="s">
        <v>551</v>
      </c>
    </row>
    <row r="4" spans="1:9" s="89" customFormat="1" ht="1.5" customHeight="1">
      <c r="A4" s="139"/>
      <c r="B4" s="139"/>
      <c r="C4" s="139"/>
      <c r="D4" s="139"/>
      <c r="E4" s="139"/>
      <c r="F4" s="140"/>
      <c r="G4" s="140"/>
      <c r="H4" s="140"/>
      <c r="I4" s="139"/>
    </row>
    <row r="5" spans="2:9" s="89" customFormat="1" ht="24" customHeight="1">
      <c r="B5" s="141"/>
      <c r="C5" s="141"/>
      <c r="D5" s="141"/>
      <c r="E5" s="141"/>
      <c r="F5" s="141"/>
      <c r="G5" s="142"/>
      <c r="H5" s="143"/>
      <c r="I5" s="144"/>
    </row>
    <row r="6" spans="1:2" ht="18" customHeight="1">
      <c r="A6" s="145" t="s">
        <v>184</v>
      </c>
      <c r="B6" s="146" t="s">
        <v>185</v>
      </c>
    </row>
    <row r="7" spans="1:2" ht="3.75" customHeight="1">
      <c r="A7" s="145"/>
      <c r="B7" s="146"/>
    </row>
    <row r="8" spans="1:250" s="89" customFormat="1" ht="72" customHeight="1">
      <c r="A8" s="149" t="s">
        <v>186</v>
      </c>
      <c r="B8" s="853" t="s">
        <v>187</v>
      </c>
      <c r="C8" s="848"/>
      <c r="D8" s="848"/>
      <c r="E8" s="848"/>
      <c r="F8" s="848"/>
      <c r="G8" s="848"/>
      <c r="H8" s="848"/>
      <c r="I8" s="848"/>
      <c r="J8" s="152"/>
      <c r="K8" s="152"/>
      <c r="L8" s="15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2"/>
      <c r="AQ8" s="842"/>
      <c r="AR8" s="842"/>
      <c r="AS8" s="842"/>
      <c r="AT8" s="842"/>
      <c r="AU8" s="842"/>
      <c r="AV8" s="842"/>
      <c r="AW8" s="842"/>
      <c r="AX8" s="842"/>
      <c r="AY8" s="842"/>
      <c r="AZ8" s="842"/>
      <c r="BA8" s="842"/>
      <c r="BB8" s="842"/>
      <c r="BC8" s="842"/>
      <c r="BD8" s="842"/>
      <c r="BE8" s="842"/>
      <c r="BF8" s="842"/>
      <c r="BG8" s="842"/>
      <c r="BH8" s="842"/>
      <c r="BI8" s="842"/>
      <c r="BJ8" s="842"/>
      <c r="BK8" s="842"/>
      <c r="BL8" s="842"/>
      <c r="BM8" s="842"/>
      <c r="BN8" s="842"/>
      <c r="BO8" s="842"/>
      <c r="BP8" s="842"/>
      <c r="BQ8" s="842"/>
      <c r="BR8" s="842"/>
      <c r="BS8" s="842"/>
      <c r="BT8" s="842"/>
      <c r="BU8" s="842"/>
      <c r="BV8" s="842"/>
      <c r="BW8" s="842"/>
      <c r="BX8" s="842"/>
      <c r="BY8" s="842"/>
      <c r="BZ8" s="842"/>
      <c r="CA8" s="842"/>
      <c r="CB8" s="842"/>
      <c r="CC8" s="842"/>
      <c r="CD8" s="842"/>
      <c r="CE8" s="842"/>
      <c r="CF8" s="842"/>
      <c r="CG8" s="842"/>
      <c r="CH8" s="842"/>
      <c r="CI8" s="842"/>
      <c r="CJ8" s="842"/>
      <c r="CK8" s="842"/>
      <c r="CL8" s="842"/>
      <c r="CM8" s="842"/>
      <c r="CN8" s="842"/>
      <c r="CO8" s="842"/>
      <c r="CP8" s="842"/>
      <c r="CQ8" s="842"/>
      <c r="CR8" s="842"/>
      <c r="CS8" s="842"/>
      <c r="CT8" s="842"/>
      <c r="CU8" s="842"/>
      <c r="CV8" s="842"/>
      <c r="CW8" s="842"/>
      <c r="CX8" s="842"/>
      <c r="CY8" s="842"/>
      <c r="CZ8" s="842"/>
      <c r="DA8" s="842"/>
      <c r="DB8" s="842"/>
      <c r="DC8" s="842"/>
      <c r="DD8" s="842"/>
      <c r="DE8" s="842"/>
      <c r="DF8" s="842"/>
      <c r="DG8" s="842"/>
      <c r="DH8" s="842"/>
      <c r="DI8" s="842"/>
      <c r="DJ8" s="842"/>
      <c r="DK8" s="842"/>
      <c r="DL8" s="842"/>
      <c r="DM8" s="842"/>
      <c r="DN8" s="842"/>
      <c r="DO8" s="842"/>
      <c r="DP8" s="842"/>
      <c r="DQ8" s="842"/>
      <c r="DR8" s="842"/>
      <c r="DS8" s="842"/>
      <c r="DT8" s="842"/>
      <c r="DU8" s="842"/>
      <c r="DV8" s="842"/>
      <c r="DW8" s="842"/>
      <c r="DX8" s="842"/>
      <c r="DY8" s="842"/>
      <c r="DZ8" s="842"/>
      <c r="EA8" s="842"/>
      <c r="EB8" s="842"/>
      <c r="EC8" s="842"/>
      <c r="ED8" s="842"/>
      <c r="EE8" s="842"/>
      <c r="EF8" s="842"/>
      <c r="EG8" s="842"/>
      <c r="EH8" s="842"/>
      <c r="EI8" s="842"/>
      <c r="EJ8" s="842"/>
      <c r="EK8" s="842"/>
      <c r="EL8" s="842"/>
      <c r="EM8" s="842"/>
      <c r="EN8" s="842"/>
      <c r="EO8" s="842"/>
      <c r="EP8" s="842"/>
      <c r="EQ8" s="842"/>
      <c r="ER8" s="842"/>
      <c r="ES8" s="842"/>
      <c r="ET8" s="842"/>
      <c r="EU8" s="842"/>
      <c r="EV8" s="842"/>
      <c r="EW8" s="842"/>
      <c r="EX8" s="842"/>
      <c r="EY8" s="842"/>
      <c r="EZ8" s="842"/>
      <c r="FA8" s="842"/>
      <c r="FB8" s="842"/>
      <c r="FC8" s="842"/>
      <c r="FD8" s="842"/>
      <c r="FE8" s="842"/>
      <c r="FF8" s="842"/>
      <c r="FG8" s="842"/>
      <c r="FH8" s="842"/>
      <c r="FI8" s="842"/>
      <c r="FJ8" s="842"/>
      <c r="FK8" s="842"/>
      <c r="FL8" s="842"/>
      <c r="FM8" s="842"/>
      <c r="FN8" s="842"/>
      <c r="FO8" s="842"/>
      <c r="FP8" s="842"/>
      <c r="FQ8" s="842"/>
      <c r="FR8" s="842"/>
      <c r="FS8" s="842"/>
      <c r="FT8" s="842"/>
      <c r="FU8" s="842"/>
      <c r="FV8" s="842"/>
      <c r="FW8" s="842"/>
      <c r="FX8" s="842"/>
      <c r="FY8" s="842"/>
      <c r="FZ8" s="842"/>
      <c r="GA8" s="842"/>
      <c r="GB8" s="842"/>
      <c r="GC8" s="842"/>
      <c r="GD8" s="842"/>
      <c r="GE8" s="842"/>
      <c r="GF8" s="842"/>
      <c r="GG8" s="842"/>
      <c r="GH8" s="842"/>
      <c r="GI8" s="842"/>
      <c r="GJ8" s="842"/>
      <c r="GK8" s="842"/>
      <c r="GL8" s="842"/>
      <c r="GM8" s="842"/>
      <c r="GN8" s="842"/>
      <c r="GO8" s="842"/>
      <c r="GP8" s="842"/>
      <c r="GQ8" s="842"/>
      <c r="GR8" s="842"/>
      <c r="GS8" s="842"/>
      <c r="GT8" s="842"/>
      <c r="GU8" s="842"/>
      <c r="GV8" s="842"/>
      <c r="GW8" s="842"/>
      <c r="GX8" s="842"/>
      <c r="GY8" s="842"/>
      <c r="GZ8" s="842"/>
      <c r="HA8" s="842"/>
      <c r="HB8" s="842"/>
      <c r="HC8" s="842"/>
      <c r="HD8" s="842"/>
      <c r="HE8" s="842"/>
      <c r="HF8" s="842"/>
      <c r="HG8" s="842"/>
      <c r="HH8" s="842"/>
      <c r="HI8" s="842"/>
      <c r="HJ8" s="842"/>
      <c r="HK8" s="842"/>
      <c r="HL8" s="842"/>
      <c r="HM8" s="842"/>
      <c r="HN8" s="842"/>
      <c r="HO8" s="842"/>
      <c r="HP8" s="842"/>
      <c r="HQ8" s="842"/>
      <c r="HR8" s="842"/>
      <c r="HS8" s="842"/>
      <c r="HT8" s="842"/>
      <c r="HU8" s="842"/>
      <c r="HV8" s="842"/>
      <c r="HW8" s="842"/>
      <c r="HX8" s="842"/>
      <c r="HY8" s="842"/>
      <c r="HZ8" s="842"/>
      <c r="IA8" s="842"/>
      <c r="IB8" s="842"/>
      <c r="IC8" s="842"/>
      <c r="ID8" s="842"/>
      <c r="IE8" s="842"/>
      <c r="IF8" s="842"/>
      <c r="IG8" s="842"/>
      <c r="IH8" s="842"/>
      <c r="II8" s="842"/>
      <c r="IJ8" s="842"/>
      <c r="IK8" s="842"/>
      <c r="IL8" s="842"/>
      <c r="IM8" s="842"/>
      <c r="IN8" s="842"/>
      <c r="IO8" s="842"/>
      <c r="IP8" s="842"/>
    </row>
    <row r="9" spans="1:250" s="89" customFormat="1" ht="19.5" customHeight="1">
      <c r="A9" s="149"/>
      <c r="B9" s="850" t="s">
        <v>188</v>
      </c>
      <c r="C9" s="851"/>
      <c r="D9" s="851"/>
      <c r="E9" s="851"/>
      <c r="F9" s="851"/>
      <c r="G9" s="851"/>
      <c r="H9" s="851"/>
      <c r="I9" s="851"/>
      <c r="J9" s="152"/>
      <c r="K9" s="152"/>
      <c r="L9" s="152"/>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3"/>
      <c r="HS9" s="153"/>
      <c r="HT9" s="153"/>
      <c r="HU9" s="153"/>
      <c r="HV9" s="153"/>
      <c r="HW9" s="153"/>
      <c r="HX9" s="153"/>
      <c r="HY9" s="153"/>
      <c r="HZ9" s="153"/>
      <c r="IA9" s="153"/>
      <c r="IB9" s="153"/>
      <c r="IC9" s="153"/>
      <c r="ID9" s="153"/>
      <c r="IE9" s="153"/>
      <c r="IF9" s="153"/>
      <c r="IG9" s="153"/>
      <c r="IH9" s="153"/>
      <c r="II9" s="153"/>
      <c r="IJ9" s="153"/>
      <c r="IK9" s="153"/>
      <c r="IL9" s="153"/>
      <c r="IM9" s="153"/>
      <c r="IN9" s="153"/>
      <c r="IO9" s="153"/>
      <c r="IP9" s="153"/>
    </row>
    <row r="10" spans="1:250" s="89" customFormat="1" ht="12" customHeight="1">
      <c r="A10" s="149"/>
      <c r="B10" s="852"/>
      <c r="C10" s="852"/>
      <c r="D10" s="852"/>
      <c r="E10" s="852"/>
      <c r="F10" s="852"/>
      <c r="G10" s="852"/>
      <c r="H10" s="852"/>
      <c r="I10" s="852"/>
      <c r="J10" s="152"/>
      <c r="K10" s="152"/>
      <c r="L10" s="152"/>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53"/>
      <c r="DF10" s="153"/>
      <c r="DG10" s="153"/>
      <c r="DH10" s="153"/>
      <c r="DI10" s="153"/>
      <c r="DJ10" s="153"/>
      <c r="DK10" s="153"/>
      <c r="DL10" s="153"/>
      <c r="DM10" s="153"/>
      <c r="DN10" s="153"/>
      <c r="DO10" s="153"/>
      <c r="DP10" s="153"/>
      <c r="DQ10" s="153"/>
      <c r="DR10" s="153"/>
      <c r="DS10" s="153"/>
      <c r="DT10" s="153"/>
      <c r="DU10" s="153"/>
      <c r="DV10" s="153"/>
      <c r="DW10" s="153"/>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c r="FZ10" s="153"/>
      <c r="GA10" s="153"/>
      <c r="GB10" s="153"/>
      <c r="GC10" s="153"/>
      <c r="GD10" s="153"/>
      <c r="GE10" s="153"/>
      <c r="GF10" s="153"/>
      <c r="GG10" s="153"/>
      <c r="GH10" s="153"/>
      <c r="GI10" s="153"/>
      <c r="GJ10" s="153"/>
      <c r="GK10" s="153"/>
      <c r="GL10" s="153"/>
      <c r="GM10" s="153"/>
      <c r="GN10" s="153"/>
      <c r="GO10" s="153"/>
      <c r="GP10" s="153"/>
      <c r="GQ10" s="153"/>
      <c r="GR10" s="153"/>
      <c r="GS10" s="153"/>
      <c r="GT10" s="153"/>
      <c r="GU10" s="153"/>
      <c r="GV10" s="153"/>
      <c r="GW10" s="153"/>
      <c r="GX10" s="153"/>
      <c r="GY10" s="153"/>
      <c r="GZ10" s="153"/>
      <c r="HA10" s="153"/>
      <c r="HB10" s="153"/>
      <c r="HC10" s="153"/>
      <c r="HD10" s="153"/>
      <c r="HE10" s="153"/>
      <c r="HF10" s="153"/>
      <c r="HG10" s="153"/>
      <c r="HH10" s="153"/>
      <c r="HI10" s="153"/>
      <c r="HJ10" s="153"/>
      <c r="HK10" s="153"/>
      <c r="HL10" s="153"/>
      <c r="HM10" s="153"/>
      <c r="HN10" s="153"/>
      <c r="HO10" s="153"/>
      <c r="HP10" s="153"/>
      <c r="HQ10" s="153"/>
      <c r="HR10" s="153"/>
      <c r="HS10" s="153"/>
      <c r="HT10" s="153"/>
      <c r="HU10" s="153"/>
      <c r="HV10" s="153"/>
      <c r="HW10" s="153"/>
      <c r="HX10" s="153"/>
      <c r="HY10" s="153"/>
      <c r="HZ10" s="153"/>
      <c r="IA10" s="153"/>
      <c r="IB10" s="153"/>
      <c r="IC10" s="153"/>
      <c r="ID10" s="153"/>
      <c r="IE10" s="153"/>
      <c r="IF10" s="153"/>
      <c r="IG10" s="153"/>
      <c r="IH10" s="153"/>
      <c r="II10" s="153"/>
      <c r="IJ10" s="153"/>
      <c r="IK10" s="153"/>
      <c r="IL10" s="153"/>
      <c r="IM10" s="153"/>
      <c r="IN10" s="153"/>
      <c r="IO10" s="153"/>
      <c r="IP10" s="153"/>
    </row>
    <row r="11" spans="1:250" s="89" customFormat="1" ht="19.5" customHeight="1">
      <c r="A11" s="149"/>
      <c r="B11" s="850" t="s">
        <v>189</v>
      </c>
      <c r="C11" s="851"/>
      <c r="D11" s="851"/>
      <c r="E11" s="851"/>
      <c r="F11" s="851"/>
      <c r="G11" s="851"/>
      <c r="H11" s="851"/>
      <c r="I11" s="851"/>
      <c r="J11" s="152"/>
      <c r="K11" s="152"/>
      <c r="L11" s="152"/>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3"/>
      <c r="EG11" s="153"/>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3"/>
      <c r="FZ11" s="153"/>
      <c r="GA11" s="153"/>
      <c r="GB11" s="153"/>
      <c r="GC11" s="153"/>
      <c r="GD11" s="153"/>
      <c r="GE11" s="153"/>
      <c r="GF11" s="153"/>
      <c r="GG11" s="153"/>
      <c r="GH11" s="153"/>
      <c r="GI11" s="153"/>
      <c r="GJ11" s="153"/>
      <c r="GK11" s="153"/>
      <c r="GL11" s="153"/>
      <c r="GM11" s="153"/>
      <c r="GN11" s="153"/>
      <c r="GO11" s="153"/>
      <c r="GP11" s="153"/>
      <c r="GQ11" s="153"/>
      <c r="GR11" s="153"/>
      <c r="GS11" s="153"/>
      <c r="GT11" s="153"/>
      <c r="GU11" s="153"/>
      <c r="GV11" s="153"/>
      <c r="GW11" s="153"/>
      <c r="GX11" s="153"/>
      <c r="GY11" s="153"/>
      <c r="GZ11" s="153"/>
      <c r="HA11" s="153"/>
      <c r="HB11" s="153"/>
      <c r="HC11" s="153"/>
      <c r="HD11" s="153"/>
      <c r="HE11" s="153"/>
      <c r="HF11" s="153"/>
      <c r="HG11" s="153"/>
      <c r="HH11" s="153"/>
      <c r="HI11" s="153"/>
      <c r="HJ11" s="153"/>
      <c r="HK11" s="153"/>
      <c r="HL11" s="153"/>
      <c r="HM11" s="153"/>
      <c r="HN11" s="153"/>
      <c r="HO11" s="153"/>
      <c r="HP11" s="153"/>
      <c r="HQ11" s="153"/>
      <c r="HR11" s="153"/>
      <c r="HS11" s="153"/>
      <c r="HT11" s="153"/>
      <c r="HU11" s="153"/>
      <c r="HV11" s="153"/>
      <c r="HW11" s="153"/>
      <c r="HX11" s="153"/>
      <c r="HY11" s="153"/>
      <c r="HZ11" s="153"/>
      <c r="IA11" s="153"/>
      <c r="IB11" s="153"/>
      <c r="IC11" s="153"/>
      <c r="ID11" s="153"/>
      <c r="IE11" s="153"/>
      <c r="IF11" s="153"/>
      <c r="IG11" s="153"/>
      <c r="IH11" s="153"/>
      <c r="II11" s="153"/>
      <c r="IJ11" s="153"/>
      <c r="IK11" s="153"/>
      <c r="IL11" s="153"/>
      <c r="IM11" s="153"/>
      <c r="IN11" s="153"/>
      <c r="IO11" s="153"/>
      <c r="IP11" s="153"/>
    </row>
    <row r="12" spans="1:250" s="89" customFormat="1" ht="55.5" customHeight="1">
      <c r="A12" s="149"/>
      <c r="B12" s="852" t="s">
        <v>190</v>
      </c>
      <c r="C12" s="852"/>
      <c r="D12" s="852"/>
      <c r="E12" s="852"/>
      <c r="F12" s="852"/>
      <c r="G12" s="852"/>
      <c r="H12" s="852"/>
      <c r="I12" s="852"/>
      <c r="J12" s="152"/>
      <c r="K12" s="152"/>
      <c r="L12" s="152"/>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3"/>
      <c r="DX12" s="153"/>
      <c r="DY12" s="153"/>
      <c r="DZ12" s="153"/>
      <c r="EA12" s="153"/>
      <c r="EB12" s="153"/>
      <c r="EC12" s="153"/>
      <c r="ED12" s="153"/>
      <c r="EE12" s="153"/>
      <c r="EF12" s="153"/>
      <c r="EG12" s="153"/>
      <c r="EH12" s="153"/>
      <c r="EI12" s="153"/>
      <c r="EJ12" s="153"/>
      <c r="EK12" s="153"/>
      <c r="EL12" s="153"/>
      <c r="EM12" s="153"/>
      <c r="EN12" s="153"/>
      <c r="EO12" s="153"/>
      <c r="EP12" s="153"/>
      <c r="EQ12" s="153"/>
      <c r="ER12" s="153"/>
      <c r="ES12" s="153"/>
      <c r="ET12" s="153"/>
      <c r="EU12" s="153"/>
      <c r="EV12" s="153"/>
      <c r="EW12" s="153"/>
      <c r="EX12" s="153"/>
      <c r="EY12" s="153"/>
      <c r="EZ12" s="153"/>
      <c r="FA12" s="153"/>
      <c r="FB12" s="153"/>
      <c r="FC12" s="153"/>
      <c r="FD12" s="153"/>
      <c r="FE12" s="153"/>
      <c r="FF12" s="153"/>
      <c r="FG12" s="153"/>
      <c r="FH12" s="153"/>
      <c r="FI12" s="153"/>
      <c r="FJ12" s="153"/>
      <c r="FK12" s="153"/>
      <c r="FL12" s="153"/>
      <c r="FM12" s="153"/>
      <c r="FN12" s="153"/>
      <c r="FO12" s="153"/>
      <c r="FP12" s="153"/>
      <c r="FQ12" s="153"/>
      <c r="FR12" s="153"/>
      <c r="FS12" s="153"/>
      <c r="FT12" s="153"/>
      <c r="FU12" s="153"/>
      <c r="FV12" s="153"/>
      <c r="FW12" s="153"/>
      <c r="FX12" s="153"/>
      <c r="FY12" s="153"/>
      <c r="FZ12" s="153"/>
      <c r="GA12" s="153"/>
      <c r="GB12" s="153"/>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3"/>
      <c r="GY12" s="153"/>
      <c r="GZ12" s="153"/>
      <c r="HA12" s="153"/>
      <c r="HB12" s="153"/>
      <c r="HC12" s="153"/>
      <c r="HD12" s="153"/>
      <c r="HE12" s="153"/>
      <c r="HF12" s="153"/>
      <c r="HG12" s="153"/>
      <c r="HH12" s="153"/>
      <c r="HI12" s="153"/>
      <c r="HJ12" s="153"/>
      <c r="HK12" s="153"/>
      <c r="HL12" s="153"/>
      <c r="HM12" s="153"/>
      <c r="HN12" s="153"/>
      <c r="HO12" s="153"/>
      <c r="HP12" s="153"/>
      <c r="HQ12" s="153"/>
      <c r="HR12" s="153"/>
      <c r="HS12" s="153"/>
      <c r="HT12" s="153"/>
      <c r="HU12" s="153"/>
      <c r="HV12" s="153"/>
      <c r="HW12" s="153"/>
      <c r="HX12" s="153"/>
      <c r="HY12" s="153"/>
      <c r="HZ12" s="153"/>
      <c r="IA12" s="153"/>
      <c r="IB12" s="153"/>
      <c r="IC12" s="153"/>
      <c r="ID12" s="153"/>
      <c r="IE12" s="153"/>
      <c r="IF12" s="153"/>
      <c r="IG12" s="153"/>
      <c r="IH12" s="153"/>
      <c r="II12" s="153"/>
      <c r="IJ12" s="153"/>
      <c r="IK12" s="153"/>
      <c r="IL12" s="153"/>
      <c r="IM12" s="153"/>
      <c r="IN12" s="153"/>
      <c r="IO12" s="153"/>
      <c r="IP12" s="153"/>
    </row>
    <row r="13" spans="1:250" s="89" customFormat="1" ht="19.5" customHeight="1">
      <c r="A13" s="149"/>
      <c r="C13" s="154" t="s">
        <v>191</v>
      </c>
      <c r="J13" s="152"/>
      <c r="K13" s="152"/>
      <c r="L13" s="152"/>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c r="DD13" s="153"/>
      <c r="DE13" s="153"/>
      <c r="DF13" s="153"/>
      <c r="DG13" s="153"/>
      <c r="DH13" s="153"/>
      <c r="DI13" s="153"/>
      <c r="DJ13" s="153"/>
      <c r="DK13" s="153"/>
      <c r="DL13" s="153"/>
      <c r="DM13" s="153"/>
      <c r="DN13" s="153"/>
      <c r="DO13" s="153"/>
      <c r="DP13" s="153"/>
      <c r="DQ13" s="153"/>
      <c r="DR13" s="153"/>
      <c r="DS13" s="153"/>
      <c r="DT13" s="153"/>
      <c r="DU13" s="153"/>
      <c r="DV13" s="153"/>
      <c r="DW13" s="153"/>
      <c r="DX13" s="153"/>
      <c r="DY13" s="153"/>
      <c r="DZ13" s="153"/>
      <c r="EA13" s="153"/>
      <c r="EB13" s="153"/>
      <c r="EC13" s="153"/>
      <c r="ED13" s="153"/>
      <c r="EE13" s="153"/>
      <c r="EF13" s="153"/>
      <c r="EG13" s="153"/>
      <c r="EH13" s="153"/>
      <c r="EI13" s="153"/>
      <c r="EJ13" s="153"/>
      <c r="EK13" s="153"/>
      <c r="EL13" s="153"/>
      <c r="EM13" s="153"/>
      <c r="EN13" s="153"/>
      <c r="EO13" s="153"/>
      <c r="EP13" s="153"/>
      <c r="EQ13" s="153"/>
      <c r="ER13" s="153"/>
      <c r="ES13" s="153"/>
      <c r="ET13" s="153"/>
      <c r="EU13" s="153"/>
      <c r="EV13" s="153"/>
      <c r="EW13" s="153"/>
      <c r="EX13" s="153"/>
      <c r="EY13" s="153"/>
      <c r="EZ13" s="153"/>
      <c r="FA13" s="153"/>
      <c r="FB13" s="153"/>
      <c r="FC13" s="153"/>
      <c r="FD13" s="153"/>
      <c r="FE13" s="153"/>
      <c r="FF13" s="153"/>
      <c r="FG13" s="153"/>
      <c r="FH13" s="153"/>
      <c r="FI13" s="153"/>
      <c r="FJ13" s="153"/>
      <c r="FK13" s="153"/>
      <c r="FL13" s="153"/>
      <c r="FM13" s="153"/>
      <c r="FN13" s="153"/>
      <c r="FO13" s="153"/>
      <c r="FP13" s="153"/>
      <c r="FQ13" s="153"/>
      <c r="FR13" s="153"/>
      <c r="FS13" s="153"/>
      <c r="FT13" s="153"/>
      <c r="FU13" s="153"/>
      <c r="FV13" s="153"/>
      <c r="FW13" s="153"/>
      <c r="FX13" s="153"/>
      <c r="FY13" s="153"/>
      <c r="FZ13" s="153"/>
      <c r="GA13" s="153"/>
      <c r="GB13" s="153"/>
      <c r="GC13" s="153"/>
      <c r="GD13" s="153"/>
      <c r="GE13" s="153"/>
      <c r="GF13" s="153"/>
      <c r="GG13" s="153"/>
      <c r="GH13" s="153"/>
      <c r="GI13" s="153"/>
      <c r="GJ13" s="153"/>
      <c r="GK13" s="153"/>
      <c r="GL13" s="153"/>
      <c r="GM13" s="153"/>
      <c r="GN13" s="153"/>
      <c r="GO13" s="153"/>
      <c r="GP13" s="153"/>
      <c r="GQ13" s="153"/>
      <c r="GR13" s="153"/>
      <c r="GS13" s="153"/>
      <c r="GT13" s="153"/>
      <c r="GU13" s="153"/>
      <c r="GV13" s="153"/>
      <c r="GW13" s="153"/>
      <c r="GX13" s="153"/>
      <c r="GY13" s="153"/>
      <c r="GZ13" s="153"/>
      <c r="HA13" s="153"/>
      <c r="HB13" s="153"/>
      <c r="HC13" s="153"/>
      <c r="HD13" s="153"/>
      <c r="HE13" s="153"/>
      <c r="HF13" s="153"/>
      <c r="HG13" s="153"/>
      <c r="HH13" s="153"/>
      <c r="HI13" s="153"/>
      <c r="HJ13" s="153"/>
      <c r="HK13" s="153"/>
      <c r="HL13" s="153"/>
      <c r="HM13" s="153"/>
      <c r="HN13" s="153"/>
      <c r="HO13" s="153"/>
      <c r="HP13" s="153"/>
      <c r="HQ13" s="153"/>
      <c r="HR13" s="153"/>
      <c r="HS13" s="153"/>
      <c r="HT13" s="153"/>
      <c r="HU13" s="153"/>
      <c r="HV13" s="153"/>
      <c r="HW13" s="153"/>
      <c r="HX13" s="153"/>
      <c r="HY13" s="153"/>
      <c r="HZ13" s="153"/>
      <c r="IA13" s="153"/>
      <c r="IB13" s="153"/>
      <c r="IC13" s="153"/>
      <c r="ID13" s="153"/>
      <c r="IE13" s="153"/>
      <c r="IF13" s="153"/>
      <c r="IG13" s="153"/>
      <c r="IH13" s="153"/>
      <c r="II13" s="153"/>
      <c r="IJ13" s="153"/>
      <c r="IK13" s="153"/>
      <c r="IL13" s="153"/>
      <c r="IM13" s="153"/>
      <c r="IN13" s="153"/>
      <c r="IO13" s="153"/>
      <c r="IP13" s="153"/>
    </row>
    <row r="14" spans="1:250" s="89" customFormat="1" ht="19.5" customHeight="1">
      <c r="A14" s="149"/>
      <c r="C14" s="154" t="s">
        <v>192</v>
      </c>
      <c r="J14" s="152"/>
      <c r="K14" s="152"/>
      <c r="L14" s="152"/>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153"/>
      <c r="DK14" s="153"/>
      <c r="DL14" s="153"/>
      <c r="DM14" s="153"/>
      <c r="DN14" s="153"/>
      <c r="DO14" s="153"/>
      <c r="DP14" s="153"/>
      <c r="DQ14" s="153"/>
      <c r="DR14" s="153"/>
      <c r="DS14" s="153"/>
      <c r="DT14" s="153"/>
      <c r="DU14" s="153"/>
      <c r="DV14" s="153"/>
      <c r="DW14" s="153"/>
      <c r="DX14" s="153"/>
      <c r="DY14" s="153"/>
      <c r="DZ14" s="153"/>
      <c r="EA14" s="153"/>
      <c r="EB14" s="153"/>
      <c r="EC14" s="153"/>
      <c r="ED14" s="153"/>
      <c r="EE14" s="153"/>
      <c r="EF14" s="153"/>
      <c r="EG14" s="153"/>
      <c r="EH14" s="153"/>
      <c r="EI14" s="153"/>
      <c r="EJ14" s="153"/>
      <c r="EK14" s="153"/>
      <c r="EL14" s="153"/>
      <c r="EM14" s="153"/>
      <c r="EN14" s="153"/>
      <c r="EO14" s="153"/>
      <c r="EP14" s="153"/>
      <c r="EQ14" s="153"/>
      <c r="ER14" s="153"/>
      <c r="ES14" s="153"/>
      <c r="ET14" s="153"/>
      <c r="EU14" s="153"/>
      <c r="EV14" s="153"/>
      <c r="EW14" s="153"/>
      <c r="EX14" s="153"/>
      <c r="EY14" s="153"/>
      <c r="EZ14" s="153"/>
      <c r="FA14" s="153"/>
      <c r="FB14" s="153"/>
      <c r="FC14" s="153"/>
      <c r="FD14" s="153"/>
      <c r="FE14" s="153"/>
      <c r="FF14" s="153"/>
      <c r="FG14" s="153"/>
      <c r="FH14" s="153"/>
      <c r="FI14" s="153"/>
      <c r="FJ14" s="153"/>
      <c r="FK14" s="153"/>
      <c r="FL14" s="153"/>
      <c r="FM14" s="153"/>
      <c r="FN14" s="153"/>
      <c r="FO14" s="153"/>
      <c r="FP14" s="153"/>
      <c r="FQ14" s="153"/>
      <c r="FR14" s="153"/>
      <c r="FS14" s="153"/>
      <c r="FT14" s="153"/>
      <c r="FU14" s="153"/>
      <c r="FV14" s="153"/>
      <c r="FW14" s="153"/>
      <c r="FX14" s="153"/>
      <c r="FY14" s="153"/>
      <c r="FZ14" s="153"/>
      <c r="GA14" s="153"/>
      <c r="GB14" s="153"/>
      <c r="GC14" s="153"/>
      <c r="GD14" s="153"/>
      <c r="GE14" s="153"/>
      <c r="GF14" s="153"/>
      <c r="GG14" s="153"/>
      <c r="GH14" s="153"/>
      <c r="GI14" s="153"/>
      <c r="GJ14" s="153"/>
      <c r="GK14" s="153"/>
      <c r="GL14" s="153"/>
      <c r="GM14" s="153"/>
      <c r="GN14" s="153"/>
      <c r="GO14" s="153"/>
      <c r="GP14" s="153"/>
      <c r="GQ14" s="153"/>
      <c r="GR14" s="153"/>
      <c r="GS14" s="153"/>
      <c r="GT14" s="153"/>
      <c r="GU14" s="153"/>
      <c r="GV14" s="153"/>
      <c r="GW14" s="153"/>
      <c r="GX14" s="153"/>
      <c r="GY14" s="153"/>
      <c r="GZ14" s="153"/>
      <c r="HA14" s="153"/>
      <c r="HB14" s="153"/>
      <c r="HC14" s="153"/>
      <c r="HD14" s="153"/>
      <c r="HE14" s="153"/>
      <c r="HF14" s="153"/>
      <c r="HG14" s="153"/>
      <c r="HH14" s="153"/>
      <c r="HI14" s="153"/>
      <c r="HJ14" s="153"/>
      <c r="HK14" s="153"/>
      <c r="HL14" s="153"/>
      <c r="HM14" s="153"/>
      <c r="HN14" s="153"/>
      <c r="HO14" s="153"/>
      <c r="HP14" s="153"/>
      <c r="HQ14" s="153"/>
      <c r="HR14" s="153"/>
      <c r="HS14" s="153"/>
      <c r="HT14" s="153"/>
      <c r="HU14" s="153"/>
      <c r="HV14" s="153"/>
      <c r="HW14" s="153"/>
      <c r="HX14" s="153"/>
      <c r="HY14" s="153"/>
      <c r="HZ14" s="153"/>
      <c r="IA14" s="153"/>
      <c r="IB14" s="153"/>
      <c r="IC14" s="153"/>
      <c r="ID14" s="153"/>
      <c r="IE14" s="153"/>
      <c r="IF14" s="153"/>
      <c r="IG14" s="153"/>
      <c r="IH14" s="153"/>
      <c r="II14" s="153"/>
      <c r="IJ14" s="153"/>
      <c r="IK14" s="153"/>
      <c r="IL14" s="153"/>
      <c r="IM14" s="153"/>
      <c r="IN14" s="153"/>
      <c r="IO14" s="153"/>
      <c r="IP14" s="153"/>
    </row>
    <row r="15" spans="1:250" s="89" customFormat="1" ht="19.5" customHeight="1">
      <c r="A15" s="149"/>
      <c r="C15" s="154" t="s">
        <v>193</v>
      </c>
      <c r="J15" s="152"/>
      <c r="K15" s="152"/>
      <c r="L15" s="152"/>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c r="DD15" s="153"/>
      <c r="DE15" s="153"/>
      <c r="DF15" s="153"/>
      <c r="DG15" s="153"/>
      <c r="DH15" s="153"/>
      <c r="DI15" s="153"/>
      <c r="DJ15" s="153"/>
      <c r="DK15" s="153"/>
      <c r="DL15" s="153"/>
      <c r="DM15" s="153"/>
      <c r="DN15" s="153"/>
      <c r="DO15" s="153"/>
      <c r="DP15" s="153"/>
      <c r="DQ15" s="153"/>
      <c r="DR15" s="153"/>
      <c r="DS15" s="153"/>
      <c r="DT15" s="153"/>
      <c r="DU15" s="153"/>
      <c r="DV15" s="153"/>
      <c r="DW15" s="153"/>
      <c r="DX15" s="153"/>
      <c r="DY15" s="153"/>
      <c r="DZ15" s="153"/>
      <c r="EA15" s="153"/>
      <c r="EB15" s="153"/>
      <c r="EC15" s="153"/>
      <c r="ED15" s="153"/>
      <c r="EE15" s="153"/>
      <c r="EF15" s="153"/>
      <c r="EG15" s="153"/>
      <c r="EH15" s="153"/>
      <c r="EI15" s="153"/>
      <c r="EJ15" s="153"/>
      <c r="EK15" s="153"/>
      <c r="EL15" s="153"/>
      <c r="EM15" s="153"/>
      <c r="EN15" s="153"/>
      <c r="EO15" s="153"/>
      <c r="EP15" s="153"/>
      <c r="EQ15" s="153"/>
      <c r="ER15" s="153"/>
      <c r="ES15" s="153"/>
      <c r="ET15" s="153"/>
      <c r="EU15" s="153"/>
      <c r="EV15" s="153"/>
      <c r="EW15" s="153"/>
      <c r="EX15" s="153"/>
      <c r="EY15" s="153"/>
      <c r="EZ15" s="153"/>
      <c r="FA15" s="153"/>
      <c r="FB15" s="153"/>
      <c r="FC15" s="153"/>
      <c r="FD15" s="153"/>
      <c r="FE15" s="153"/>
      <c r="FF15" s="153"/>
      <c r="FG15" s="153"/>
      <c r="FH15" s="153"/>
      <c r="FI15" s="153"/>
      <c r="FJ15" s="153"/>
      <c r="FK15" s="153"/>
      <c r="FL15" s="153"/>
      <c r="FM15" s="153"/>
      <c r="FN15" s="153"/>
      <c r="FO15" s="153"/>
      <c r="FP15" s="153"/>
      <c r="FQ15" s="153"/>
      <c r="FR15" s="153"/>
      <c r="FS15" s="153"/>
      <c r="FT15" s="153"/>
      <c r="FU15" s="153"/>
      <c r="FV15" s="153"/>
      <c r="FW15" s="153"/>
      <c r="FX15" s="153"/>
      <c r="FY15" s="153"/>
      <c r="FZ15" s="153"/>
      <c r="GA15" s="153"/>
      <c r="GB15" s="153"/>
      <c r="GC15" s="153"/>
      <c r="GD15" s="153"/>
      <c r="GE15" s="153"/>
      <c r="GF15" s="153"/>
      <c r="GG15" s="153"/>
      <c r="GH15" s="153"/>
      <c r="GI15" s="153"/>
      <c r="GJ15" s="153"/>
      <c r="GK15" s="153"/>
      <c r="GL15" s="153"/>
      <c r="GM15" s="153"/>
      <c r="GN15" s="153"/>
      <c r="GO15" s="153"/>
      <c r="GP15" s="153"/>
      <c r="GQ15" s="153"/>
      <c r="GR15" s="153"/>
      <c r="GS15" s="153"/>
      <c r="GT15" s="153"/>
      <c r="GU15" s="153"/>
      <c r="GV15" s="153"/>
      <c r="GW15" s="153"/>
      <c r="GX15" s="153"/>
      <c r="GY15" s="153"/>
      <c r="GZ15" s="153"/>
      <c r="HA15" s="153"/>
      <c r="HB15" s="153"/>
      <c r="HC15" s="153"/>
      <c r="HD15" s="153"/>
      <c r="HE15" s="153"/>
      <c r="HF15" s="153"/>
      <c r="HG15" s="153"/>
      <c r="HH15" s="153"/>
      <c r="HI15" s="153"/>
      <c r="HJ15" s="153"/>
      <c r="HK15" s="153"/>
      <c r="HL15" s="153"/>
      <c r="HM15" s="153"/>
      <c r="HN15" s="153"/>
      <c r="HO15" s="153"/>
      <c r="HP15" s="153"/>
      <c r="HQ15" s="153"/>
      <c r="HR15" s="153"/>
      <c r="HS15" s="153"/>
      <c r="HT15" s="153"/>
      <c r="HU15" s="153"/>
      <c r="HV15" s="153"/>
      <c r="HW15" s="153"/>
      <c r="HX15" s="153"/>
      <c r="HY15" s="153"/>
      <c r="HZ15" s="153"/>
      <c r="IA15" s="153"/>
      <c r="IB15" s="153"/>
      <c r="IC15" s="153"/>
      <c r="ID15" s="153"/>
      <c r="IE15" s="153"/>
      <c r="IF15" s="153"/>
      <c r="IG15" s="153"/>
      <c r="IH15" s="153"/>
      <c r="II15" s="153"/>
      <c r="IJ15" s="153"/>
      <c r="IK15" s="153"/>
      <c r="IL15" s="153"/>
      <c r="IM15" s="153"/>
      <c r="IN15" s="153"/>
      <c r="IO15" s="153"/>
      <c r="IP15" s="153"/>
    </row>
    <row r="16" spans="1:250" s="89" customFormat="1" ht="19.5" customHeight="1">
      <c r="A16" s="149"/>
      <c r="B16" s="150"/>
      <c r="C16" s="154" t="s">
        <v>194</v>
      </c>
      <c r="D16" s="150"/>
      <c r="E16" s="150"/>
      <c r="F16" s="150"/>
      <c r="G16" s="150"/>
      <c r="H16" s="150"/>
      <c r="I16" s="150"/>
      <c r="J16" s="152"/>
      <c r="K16" s="152"/>
      <c r="L16" s="152"/>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c r="DD16" s="153"/>
      <c r="DE16" s="153"/>
      <c r="DF16" s="153"/>
      <c r="DG16" s="153"/>
      <c r="DH16" s="153"/>
      <c r="DI16" s="153"/>
      <c r="DJ16" s="153"/>
      <c r="DK16" s="153"/>
      <c r="DL16" s="153"/>
      <c r="DM16" s="153"/>
      <c r="DN16" s="153"/>
      <c r="DO16" s="153"/>
      <c r="DP16" s="153"/>
      <c r="DQ16" s="153"/>
      <c r="DR16" s="153"/>
      <c r="DS16" s="153"/>
      <c r="DT16" s="153"/>
      <c r="DU16" s="153"/>
      <c r="DV16" s="153"/>
      <c r="DW16" s="153"/>
      <c r="DX16" s="153"/>
      <c r="DY16" s="153"/>
      <c r="DZ16" s="153"/>
      <c r="EA16" s="153"/>
      <c r="EB16" s="153"/>
      <c r="EC16" s="153"/>
      <c r="ED16" s="153"/>
      <c r="EE16" s="153"/>
      <c r="EF16" s="153"/>
      <c r="EG16" s="153"/>
      <c r="EH16" s="153"/>
      <c r="EI16" s="153"/>
      <c r="EJ16" s="153"/>
      <c r="EK16" s="153"/>
      <c r="EL16" s="153"/>
      <c r="EM16" s="153"/>
      <c r="EN16" s="153"/>
      <c r="EO16" s="153"/>
      <c r="EP16" s="153"/>
      <c r="EQ16" s="153"/>
      <c r="ER16" s="153"/>
      <c r="ES16" s="153"/>
      <c r="ET16" s="153"/>
      <c r="EU16" s="153"/>
      <c r="EV16" s="153"/>
      <c r="EW16" s="153"/>
      <c r="EX16" s="153"/>
      <c r="EY16" s="153"/>
      <c r="EZ16" s="153"/>
      <c r="FA16" s="153"/>
      <c r="FB16" s="153"/>
      <c r="FC16" s="153"/>
      <c r="FD16" s="153"/>
      <c r="FE16" s="153"/>
      <c r="FF16" s="153"/>
      <c r="FG16" s="153"/>
      <c r="FH16" s="153"/>
      <c r="FI16" s="153"/>
      <c r="FJ16" s="153"/>
      <c r="FK16" s="153"/>
      <c r="FL16" s="153"/>
      <c r="FM16" s="153"/>
      <c r="FN16" s="153"/>
      <c r="FO16" s="153"/>
      <c r="FP16" s="153"/>
      <c r="FQ16" s="153"/>
      <c r="FR16" s="153"/>
      <c r="FS16" s="153"/>
      <c r="FT16" s="153"/>
      <c r="FU16" s="153"/>
      <c r="FV16" s="153"/>
      <c r="FW16" s="153"/>
      <c r="FX16" s="153"/>
      <c r="FY16" s="153"/>
      <c r="FZ16" s="153"/>
      <c r="GA16" s="153"/>
      <c r="GB16" s="153"/>
      <c r="GC16" s="153"/>
      <c r="GD16" s="153"/>
      <c r="GE16" s="153"/>
      <c r="GF16" s="153"/>
      <c r="GG16" s="153"/>
      <c r="GH16" s="153"/>
      <c r="GI16" s="153"/>
      <c r="GJ16" s="153"/>
      <c r="GK16" s="153"/>
      <c r="GL16" s="153"/>
      <c r="GM16" s="153"/>
      <c r="GN16" s="153"/>
      <c r="GO16" s="153"/>
      <c r="GP16" s="153"/>
      <c r="GQ16" s="153"/>
      <c r="GR16" s="153"/>
      <c r="GS16" s="153"/>
      <c r="GT16" s="153"/>
      <c r="GU16" s="153"/>
      <c r="GV16" s="153"/>
      <c r="GW16" s="153"/>
      <c r="GX16" s="153"/>
      <c r="GY16" s="153"/>
      <c r="GZ16" s="153"/>
      <c r="HA16" s="153"/>
      <c r="HB16" s="153"/>
      <c r="HC16" s="153"/>
      <c r="HD16" s="153"/>
      <c r="HE16" s="153"/>
      <c r="HF16" s="153"/>
      <c r="HG16" s="153"/>
      <c r="HH16" s="153"/>
      <c r="HI16" s="153"/>
      <c r="HJ16" s="153"/>
      <c r="HK16" s="153"/>
      <c r="HL16" s="153"/>
      <c r="HM16" s="153"/>
      <c r="HN16" s="153"/>
      <c r="HO16" s="153"/>
      <c r="HP16" s="153"/>
      <c r="HQ16" s="153"/>
      <c r="HR16" s="153"/>
      <c r="HS16" s="153"/>
      <c r="HT16" s="153"/>
      <c r="HU16" s="153"/>
      <c r="HV16" s="153"/>
      <c r="HW16" s="153"/>
      <c r="HX16" s="153"/>
      <c r="HY16" s="153"/>
      <c r="HZ16" s="153"/>
      <c r="IA16" s="153"/>
      <c r="IB16" s="153"/>
      <c r="IC16" s="153"/>
      <c r="ID16" s="153"/>
      <c r="IE16" s="153"/>
      <c r="IF16" s="153"/>
      <c r="IG16" s="153"/>
      <c r="IH16" s="153"/>
      <c r="II16" s="153"/>
      <c r="IJ16" s="153"/>
      <c r="IK16" s="153"/>
      <c r="IL16" s="153"/>
      <c r="IM16" s="153"/>
      <c r="IN16" s="153"/>
      <c r="IO16" s="153"/>
      <c r="IP16" s="153"/>
    </row>
    <row r="17" spans="1:250" s="89" customFormat="1" ht="25.5" customHeight="1">
      <c r="A17" s="155" t="s">
        <v>195</v>
      </c>
      <c r="B17" s="843" t="s">
        <v>196</v>
      </c>
      <c r="C17" s="843"/>
      <c r="D17" s="843"/>
      <c r="E17" s="843"/>
      <c r="F17" s="843"/>
      <c r="G17" s="843"/>
      <c r="H17" s="843"/>
      <c r="I17" s="843"/>
      <c r="J17" s="157"/>
      <c r="K17" s="157"/>
      <c r="L17" s="157"/>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c r="EF17" s="158"/>
      <c r="EG17" s="158"/>
      <c r="EH17" s="158"/>
      <c r="EI17" s="158"/>
      <c r="EJ17" s="158"/>
      <c r="EK17" s="158"/>
      <c r="EL17" s="158"/>
      <c r="EM17" s="158"/>
      <c r="EN17" s="158"/>
      <c r="EO17" s="158"/>
      <c r="EP17" s="158"/>
      <c r="EQ17" s="158"/>
      <c r="ER17" s="158"/>
      <c r="ES17" s="158"/>
      <c r="ET17" s="158"/>
      <c r="EU17" s="158"/>
      <c r="EV17" s="158"/>
      <c r="EW17" s="158"/>
      <c r="EX17" s="158"/>
      <c r="EY17" s="158"/>
      <c r="EZ17" s="158"/>
      <c r="FA17" s="158"/>
      <c r="FB17" s="158"/>
      <c r="FC17" s="158"/>
      <c r="FD17" s="158"/>
      <c r="FE17" s="158"/>
      <c r="FF17" s="158"/>
      <c r="FG17" s="158"/>
      <c r="FH17" s="158"/>
      <c r="FI17" s="158"/>
      <c r="FJ17" s="158"/>
      <c r="FK17" s="158"/>
      <c r="FL17" s="158"/>
      <c r="FM17" s="158"/>
      <c r="FN17" s="158"/>
      <c r="FO17" s="158"/>
      <c r="FP17" s="158"/>
      <c r="FQ17" s="158"/>
      <c r="FR17" s="158"/>
      <c r="FS17" s="158"/>
      <c r="FT17" s="158"/>
      <c r="FU17" s="158"/>
      <c r="FV17" s="158"/>
      <c r="FW17" s="158"/>
      <c r="FX17" s="158"/>
      <c r="FY17" s="158"/>
      <c r="FZ17" s="158"/>
      <c r="GA17" s="158"/>
      <c r="GB17" s="158"/>
      <c r="GC17" s="158"/>
      <c r="GD17" s="158"/>
      <c r="GE17" s="158"/>
      <c r="GF17" s="158"/>
      <c r="GG17" s="158"/>
      <c r="GH17" s="158"/>
      <c r="GI17" s="158"/>
      <c r="GJ17" s="158"/>
      <c r="GK17" s="158"/>
      <c r="GL17" s="158"/>
      <c r="GM17" s="158"/>
      <c r="GN17" s="158"/>
      <c r="GO17" s="158"/>
      <c r="GP17" s="158"/>
      <c r="GQ17" s="158"/>
      <c r="GR17" s="158"/>
      <c r="GS17" s="158"/>
      <c r="GT17" s="158"/>
      <c r="GU17" s="158"/>
      <c r="GV17" s="158"/>
      <c r="GW17" s="158"/>
      <c r="GX17" s="158"/>
      <c r="GY17" s="158"/>
      <c r="GZ17" s="158"/>
      <c r="HA17" s="158"/>
      <c r="HB17" s="158"/>
      <c r="HC17" s="158"/>
      <c r="HD17" s="158"/>
      <c r="HE17" s="158"/>
      <c r="HF17" s="158"/>
      <c r="HG17" s="158"/>
      <c r="HH17" s="158"/>
      <c r="HI17" s="158"/>
      <c r="HJ17" s="158"/>
      <c r="HK17" s="158"/>
      <c r="HL17" s="158"/>
      <c r="HM17" s="158"/>
      <c r="HN17" s="158"/>
      <c r="HO17" s="158"/>
      <c r="HP17" s="158"/>
      <c r="HQ17" s="158"/>
      <c r="HR17" s="158"/>
      <c r="HS17" s="158"/>
      <c r="HT17" s="158"/>
      <c r="HU17" s="158"/>
      <c r="HV17" s="158"/>
      <c r="HW17" s="158"/>
      <c r="HX17" s="158"/>
      <c r="HY17" s="158"/>
      <c r="HZ17" s="158"/>
      <c r="IA17" s="158"/>
      <c r="IB17" s="158"/>
      <c r="IC17" s="158"/>
      <c r="ID17" s="158"/>
      <c r="IE17" s="158"/>
      <c r="IF17" s="158"/>
      <c r="IG17" s="158"/>
      <c r="IH17" s="158"/>
      <c r="II17" s="158"/>
      <c r="IJ17" s="158"/>
      <c r="IK17" s="158"/>
      <c r="IL17" s="158"/>
      <c r="IM17" s="158"/>
      <c r="IN17" s="158"/>
      <c r="IO17" s="158"/>
      <c r="IP17" s="158"/>
    </row>
    <row r="18" spans="1:250" s="89" customFormat="1" ht="3.75" customHeight="1">
      <c r="A18" s="155"/>
      <c r="B18" s="156"/>
      <c r="C18" s="156"/>
      <c r="D18" s="156"/>
      <c r="E18" s="156"/>
      <c r="F18" s="156"/>
      <c r="G18" s="156"/>
      <c r="H18" s="156"/>
      <c r="I18" s="156"/>
      <c r="J18" s="157"/>
      <c r="K18" s="157"/>
      <c r="L18" s="157"/>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c r="EF18" s="158"/>
      <c r="EG18" s="158"/>
      <c r="EH18" s="158"/>
      <c r="EI18" s="158"/>
      <c r="EJ18" s="158"/>
      <c r="EK18" s="158"/>
      <c r="EL18" s="158"/>
      <c r="EM18" s="158"/>
      <c r="EN18" s="158"/>
      <c r="EO18" s="158"/>
      <c r="EP18" s="158"/>
      <c r="EQ18" s="158"/>
      <c r="ER18" s="158"/>
      <c r="ES18" s="158"/>
      <c r="ET18" s="158"/>
      <c r="EU18" s="158"/>
      <c r="EV18" s="158"/>
      <c r="EW18" s="158"/>
      <c r="EX18" s="158"/>
      <c r="EY18" s="158"/>
      <c r="EZ18" s="158"/>
      <c r="FA18" s="158"/>
      <c r="FB18" s="158"/>
      <c r="FC18" s="158"/>
      <c r="FD18" s="158"/>
      <c r="FE18" s="158"/>
      <c r="FF18" s="158"/>
      <c r="FG18" s="158"/>
      <c r="FH18" s="158"/>
      <c r="FI18" s="158"/>
      <c r="FJ18" s="158"/>
      <c r="FK18" s="158"/>
      <c r="FL18" s="158"/>
      <c r="FM18" s="158"/>
      <c r="FN18" s="158"/>
      <c r="FO18" s="158"/>
      <c r="FP18" s="158"/>
      <c r="FQ18" s="158"/>
      <c r="FR18" s="158"/>
      <c r="FS18" s="158"/>
      <c r="FT18" s="158"/>
      <c r="FU18" s="158"/>
      <c r="FV18" s="158"/>
      <c r="FW18" s="158"/>
      <c r="FX18" s="158"/>
      <c r="FY18" s="158"/>
      <c r="FZ18" s="158"/>
      <c r="GA18" s="158"/>
      <c r="GB18" s="158"/>
      <c r="GC18" s="158"/>
      <c r="GD18" s="158"/>
      <c r="GE18" s="158"/>
      <c r="GF18" s="158"/>
      <c r="GG18" s="158"/>
      <c r="GH18" s="158"/>
      <c r="GI18" s="158"/>
      <c r="GJ18" s="158"/>
      <c r="GK18" s="158"/>
      <c r="GL18" s="158"/>
      <c r="GM18" s="158"/>
      <c r="GN18" s="158"/>
      <c r="GO18" s="158"/>
      <c r="GP18" s="158"/>
      <c r="GQ18" s="158"/>
      <c r="GR18" s="158"/>
      <c r="GS18" s="158"/>
      <c r="GT18" s="158"/>
      <c r="GU18" s="158"/>
      <c r="GV18" s="158"/>
      <c r="GW18" s="158"/>
      <c r="GX18" s="158"/>
      <c r="GY18" s="158"/>
      <c r="GZ18" s="158"/>
      <c r="HA18" s="158"/>
      <c r="HB18" s="158"/>
      <c r="HC18" s="158"/>
      <c r="HD18" s="158"/>
      <c r="HE18" s="158"/>
      <c r="HF18" s="158"/>
      <c r="HG18" s="158"/>
      <c r="HH18" s="158"/>
      <c r="HI18" s="158"/>
      <c r="HJ18" s="158"/>
      <c r="HK18" s="158"/>
      <c r="HL18" s="158"/>
      <c r="HM18" s="158"/>
      <c r="HN18" s="158"/>
      <c r="HO18" s="158"/>
      <c r="HP18" s="158"/>
      <c r="HQ18" s="158"/>
      <c r="HR18" s="158"/>
      <c r="HS18" s="158"/>
      <c r="HT18" s="158"/>
      <c r="HU18" s="158"/>
      <c r="HV18" s="158"/>
      <c r="HW18" s="158"/>
      <c r="HX18" s="158"/>
      <c r="HY18" s="158"/>
      <c r="HZ18" s="158"/>
      <c r="IA18" s="158"/>
      <c r="IB18" s="158"/>
      <c r="IC18" s="158"/>
      <c r="ID18" s="158"/>
      <c r="IE18" s="158"/>
      <c r="IF18" s="158"/>
      <c r="IG18" s="158"/>
      <c r="IH18" s="158"/>
      <c r="II18" s="158"/>
      <c r="IJ18" s="158"/>
      <c r="IK18" s="158"/>
      <c r="IL18" s="158"/>
      <c r="IM18" s="158"/>
      <c r="IN18" s="158"/>
      <c r="IO18" s="158"/>
      <c r="IP18" s="158"/>
    </row>
    <row r="19" spans="1:9" s="89" customFormat="1" ht="18" customHeight="1">
      <c r="A19" s="159" t="s">
        <v>197</v>
      </c>
      <c r="B19" s="89" t="s">
        <v>198</v>
      </c>
      <c r="C19" s="156"/>
      <c r="D19" s="156"/>
      <c r="E19" s="156"/>
      <c r="F19" s="156"/>
      <c r="G19" s="156"/>
      <c r="H19" s="156"/>
      <c r="I19" s="156"/>
    </row>
    <row r="20" spans="1:2" ht="3.75" customHeight="1">
      <c r="A20" s="145"/>
      <c r="B20" s="146"/>
    </row>
    <row r="21" spans="1:9" s="161" customFormat="1" ht="19.5" customHeight="1">
      <c r="A21" s="160" t="s">
        <v>199</v>
      </c>
      <c r="B21" s="845" t="s">
        <v>200</v>
      </c>
      <c r="C21" s="845"/>
      <c r="D21" s="845"/>
      <c r="E21" s="845"/>
      <c r="F21" s="845"/>
      <c r="G21" s="845"/>
      <c r="H21" s="845"/>
      <c r="I21" s="846"/>
    </row>
    <row r="22" spans="1:9" s="161" customFormat="1" ht="72" customHeight="1">
      <c r="A22" s="160"/>
      <c r="B22" s="847" t="s">
        <v>201</v>
      </c>
      <c r="C22" s="848"/>
      <c r="D22" s="848"/>
      <c r="E22" s="848"/>
      <c r="F22" s="848"/>
      <c r="G22" s="848"/>
      <c r="H22" s="848"/>
      <c r="I22" s="848"/>
    </row>
    <row r="23" spans="1:9" s="163" customFormat="1" ht="24" customHeight="1">
      <c r="A23" s="145" t="s">
        <v>202</v>
      </c>
      <c r="B23" s="849" t="s">
        <v>203</v>
      </c>
      <c r="C23" s="849"/>
      <c r="D23" s="849"/>
      <c r="E23" s="849"/>
      <c r="F23" s="849"/>
      <c r="G23" s="849"/>
      <c r="H23" s="849"/>
      <c r="I23" s="162"/>
    </row>
    <row r="24" spans="1:9" s="164" customFormat="1" ht="22.5" customHeight="1">
      <c r="A24" s="129" t="s">
        <v>186</v>
      </c>
      <c r="B24" s="843" t="s">
        <v>204</v>
      </c>
      <c r="C24" s="843"/>
      <c r="D24" s="843"/>
      <c r="E24" s="843"/>
      <c r="F24" s="843"/>
      <c r="G24" s="843"/>
      <c r="H24" s="843"/>
      <c r="I24" s="843"/>
    </row>
    <row r="25" spans="1:9" s="164" customFormat="1" ht="21.75" customHeight="1">
      <c r="A25" s="129" t="s">
        <v>205</v>
      </c>
      <c r="B25" s="843" t="s">
        <v>206</v>
      </c>
      <c r="C25" s="843"/>
      <c r="D25" s="843"/>
      <c r="E25" s="843"/>
      <c r="F25" s="843"/>
      <c r="G25" s="843"/>
      <c r="H25" s="843"/>
      <c r="I25" s="843"/>
    </row>
    <row r="26" spans="1:9" s="157" customFormat="1" ht="24" customHeight="1">
      <c r="A26" s="145" t="s">
        <v>207</v>
      </c>
      <c r="B26" s="146" t="s">
        <v>208</v>
      </c>
      <c r="C26" s="32"/>
      <c r="D26" s="32"/>
      <c r="E26" s="32"/>
      <c r="F26" s="32"/>
      <c r="G26" s="32"/>
      <c r="H26" s="147"/>
      <c r="I26" s="148"/>
    </row>
    <row r="27" spans="1:9" s="164" customFormat="1" ht="22.5" customHeight="1">
      <c r="A27" s="129" t="s">
        <v>186</v>
      </c>
      <c r="B27" s="843" t="s">
        <v>209</v>
      </c>
      <c r="C27" s="843"/>
      <c r="D27" s="843"/>
      <c r="E27" s="843"/>
      <c r="F27" s="843"/>
      <c r="G27" s="843"/>
      <c r="H27" s="843"/>
      <c r="I27" s="843"/>
    </row>
    <row r="28" spans="1:9" s="157" customFormat="1" ht="19.5" customHeight="1">
      <c r="A28" s="165"/>
      <c r="B28" s="844" t="s">
        <v>210</v>
      </c>
      <c r="C28" s="844"/>
      <c r="D28" s="844"/>
      <c r="E28" s="844"/>
      <c r="F28" s="844"/>
      <c r="G28" s="844"/>
      <c r="H28" s="844"/>
      <c r="I28" s="844"/>
    </row>
    <row r="29" spans="1:9" s="157" customFormat="1" ht="19.5" customHeight="1">
      <c r="A29" s="167" t="s">
        <v>205</v>
      </c>
      <c r="B29" s="841" t="s">
        <v>211</v>
      </c>
      <c r="C29" s="841"/>
      <c r="D29" s="841"/>
      <c r="E29" s="841"/>
      <c r="F29" s="841"/>
      <c r="G29" s="841"/>
      <c r="H29" s="841"/>
      <c r="I29" s="841"/>
    </row>
    <row r="30" spans="1:9" s="157" customFormat="1" ht="36" customHeight="1">
      <c r="A30" s="167"/>
      <c r="B30" s="842" t="s">
        <v>212</v>
      </c>
      <c r="C30" s="842"/>
      <c r="D30" s="842"/>
      <c r="E30" s="842"/>
      <c r="F30" s="842"/>
      <c r="G30" s="842"/>
      <c r="H30" s="842"/>
      <c r="I30" s="842"/>
    </row>
    <row r="31" spans="1:9" s="157" customFormat="1" ht="22.5" customHeight="1">
      <c r="A31" s="165" t="s">
        <v>197</v>
      </c>
      <c r="B31" s="168" t="s">
        <v>213</v>
      </c>
      <c r="C31" s="168"/>
      <c r="D31" s="168"/>
      <c r="E31" s="168"/>
      <c r="F31" s="168"/>
      <c r="G31" s="168"/>
      <c r="H31" s="169"/>
      <c r="I31" s="169"/>
    </row>
    <row r="32" spans="1:9" s="157" customFormat="1" ht="29.25" customHeight="1">
      <c r="A32" s="165"/>
      <c r="B32" s="168"/>
      <c r="C32" s="168"/>
      <c r="D32" s="168"/>
      <c r="E32" s="168"/>
      <c r="F32" s="168"/>
      <c r="G32" s="168"/>
      <c r="H32" s="169"/>
      <c r="I32" s="169"/>
    </row>
    <row r="33" spans="1:9" s="172" customFormat="1" ht="19.5" customHeight="1">
      <c r="A33" s="170" t="s">
        <v>214</v>
      </c>
      <c r="B33" s="170" t="s">
        <v>215</v>
      </c>
      <c r="C33" s="164"/>
      <c r="D33" s="164"/>
      <c r="E33" s="164"/>
      <c r="F33" s="164"/>
      <c r="G33" s="164"/>
      <c r="H33" s="171"/>
      <c r="I33" s="171"/>
    </row>
    <row r="34" spans="1:9" s="146" customFormat="1" ht="26.25" customHeight="1">
      <c r="A34" s="173" t="s">
        <v>186</v>
      </c>
      <c r="B34" s="174" t="s">
        <v>216</v>
      </c>
      <c r="C34" s="163"/>
      <c r="D34" s="163"/>
      <c r="E34" s="163"/>
      <c r="F34" s="163"/>
      <c r="G34" s="163"/>
      <c r="H34" s="175"/>
      <c r="I34" s="175"/>
    </row>
    <row r="35" spans="1:9" s="172" customFormat="1" ht="54" customHeight="1">
      <c r="A35" s="164"/>
      <c r="B35" s="830" t="s">
        <v>217</v>
      </c>
      <c r="C35" s="837"/>
      <c r="D35" s="837"/>
      <c r="E35" s="837"/>
      <c r="F35" s="837"/>
      <c r="G35" s="837"/>
      <c r="H35" s="837"/>
      <c r="I35" s="837"/>
    </row>
    <row r="36" spans="1:9" s="172" customFormat="1" ht="54" customHeight="1">
      <c r="A36" s="157"/>
      <c r="B36" s="840" t="s">
        <v>218</v>
      </c>
      <c r="C36" s="833"/>
      <c r="D36" s="833"/>
      <c r="E36" s="833"/>
      <c r="F36" s="833"/>
      <c r="G36" s="833"/>
      <c r="H36" s="833"/>
      <c r="I36" s="833"/>
    </row>
    <row r="37" spans="1:9" s="172" customFormat="1" ht="34.5" customHeight="1">
      <c r="A37" s="157"/>
      <c r="B37" s="840" t="s">
        <v>219</v>
      </c>
      <c r="C37" s="833"/>
      <c r="D37" s="833"/>
      <c r="E37" s="833"/>
      <c r="F37" s="833"/>
      <c r="G37" s="833"/>
      <c r="H37" s="833"/>
      <c r="I37" s="833"/>
    </row>
    <row r="38" spans="1:9" s="172" customFormat="1" ht="21.75" customHeight="1">
      <c r="A38" s="176" t="s">
        <v>205</v>
      </c>
      <c r="B38" s="172" t="s">
        <v>220</v>
      </c>
      <c r="C38" s="89"/>
      <c r="D38" s="89"/>
      <c r="E38" s="89"/>
      <c r="F38" s="89"/>
      <c r="G38" s="89"/>
      <c r="H38" s="177"/>
      <c r="I38" s="177"/>
    </row>
    <row r="39" spans="1:9" s="172" customFormat="1" ht="19.5" customHeight="1">
      <c r="A39" s="164"/>
      <c r="B39" s="830" t="s">
        <v>221</v>
      </c>
      <c r="C39" s="837"/>
      <c r="D39" s="837"/>
      <c r="E39" s="837"/>
      <c r="F39" s="837"/>
      <c r="G39" s="837"/>
      <c r="H39" s="837"/>
      <c r="I39" s="837"/>
    </row>
    <row r="40" spans="1:9" s="172" customFormat="1" ht="19.5" customHeight="1">
      <c r="A40" s="164"/>
      <c r="B40" s="89" t="s">
        <v>222</v>
      </c>
      <c r="C40" s="156"/>
      <c r="D40" s="156"/>
      <c r="E40" s="156"/>
      <c r="F40" s="156"/>
      <c r="G40" s="156"/>
      <c r="H40" s="178"/>
      <c r="I40" s="178"/>
    </row>
    <row r="41" spans="1:9" s="89" customFormat="1" ht="19.5" customHeight="1">
      <c r="A41" s="164"/>
      <c r="B41" s="89" t="s">
        <v>223</v>
      </c>
      <c r="C41" s="170"/>
      <c r="D41" s="172"/>
      <c r="E41" s="172"/>
      <c r="F41" s="172"/>
      <c r="G41" s="172"/>
      <c r="H41" s="179"/>
      <c r="I41" s="180"/>
    </row>
    <row r="42" spans="1:9" s="89" customFormat="1" ht="19.5" customHeight="1">
      <c r="A42" s="164"/>
      <c r="B42" s="89" t="s">
        <v>224</v>
      </c>
      <c r="C42" s="170"/>
      <c r="D42" s="172"/>
      <c r="E42" s="172"/>
      <c r="F42" s="172"/>
      <c r="G42" s="172"/>
      <c r="H42" s="179"/>
      <c r="I42" s="180"/>
    </row>
    <row r="43" spans="1:9" s="172" customFormat="1" ht="24" customHeight="1">
      <c r="A43" s="176" t="s">
        <v>197</v>
      </c>
      <c r="B43" s="836" t="s">
        <v>225</v>
      </c>
      <c r="C43" s="836"/>
      <c r="D43" s="836"/>
      <c r="E43" s="836"/>
      <c r="F43" s="836"/>
      <c r="G43" s="836"/>
      <c r="H43" s="836"/>
      <c r="I43" s="836"/>
    </row>
    <row r="44" spans="1:9" s="172" customFormat="1" ht="72" customHeight="1">
      <c r="A44" s="164"/>
      <c r="B44" s="828" t="s">
        <v>226</v>
      </c>
      <c r="C44" s="830"/>
      <c r="D44" s="830"/>
      <c r="E44" s="830"/>
      <c r="F44" s="830"/>
      <c r="G44" s="830"/>
      <c r="H44" s="830"/>
      <c r="I44" s="830"/>
    </row>
    <row r="45" spans="1:9" s="172" customFormat="1" ht="36" customHeight="1">
      <c r="A45" s="164"/>
      <c r="B45" s="830" t="s">
        <v>227</v>
      </c>
      <c r="C45" s="830"/>
      <c r="D45" s="830"/>
      <c r="E45" s="830"/>
      <c r="F45" s="830"/>
      <c r="G45" s="830"/>
      <c r="H45" s="830"/>
      <c r="I45" s="830"/>
    </row>
    <row r="46" spans="1:9" s="172" customFormat="1" ht="36" customHeight="1">
      <c r="A46" s="164"/>
      <c r="B46" s="828" t="s">
        <v>228</v>
      </c>
      <c r="C46" s="830"/>
      <c r="D46" s="830"/>
      <c r="E46" s="830"/>
      <c r="F46" s="830"/>
      <c r="G46" s="830"/>
      <c r="H46" s="830"/>
      <c r="I46" s="830"/>
    </row>
    <row r="47" spans="1:9" s="172" customFormat="1" ht="54" customHeight="1">
      <c r="A47" s="164"/>
      <c r="B47" s="830" t="s">
        <v>229</v>
      </c>
      <c r="C47" s="837"/>
      <c r="D47" s="837"/>
      <c r="E47" s="837"/>
      <c r="F47" s="837"/>
      <c r="G47" s="837"/>
      <c r="H47" s="837"/>
      <c r="I47" s="837"/>
    </row>
    <row r="48" spans="1:9" s="89" customFormat="1" ht="6" customHeight="1">
      <c r="A48" s="164"/>
      <c r="C48" s="154"/>
      <c r="D48" s="172"/>
      <c r="E48" s="172"/>
      <c r="F48" s="172"/>
      <c r="G48" s="172"/>
      <c r="H48" s="179"/>
      <c r="I48" s="180"/>
    </row>
    <row r="49" spans="1:9" s="172" customFormat="1" ht="19.5" customHeight="1" hidden="1">
      <c r="A49" s="172" t="s">
        <v>230</v>
      </c>
      <c r="B49" s="172" t="s">
        <v>231</v>
      </c>
      <c r="C49" s="154"/>
      <c r="D49" s="154"/>
      <c r="E49" s="154"/>
      <c r="F49" s="154"/>
      <c r="G49" s="154"/>
      <c r="H49" s="181"/>
      <c r="I49" s="179"/>
    </row>
    <row r="50" spans="1:9" s="172" customFormat="1" ht="19.5" customHeight="1" hidden="1">
      <c r="A50" s="182"/>
      <c r="B50" s="833" t="s">
        <v>232</v>
      </c>
      <c r="C50" s="840"/>
      <c r="D50" s="840"/>
      <c r="E50" s="840"/>
      <c r="F50" s="840"/>
      <c r="G50" s="840"/>
      <c r="H50" s="840"/>
      <c r="I50" s="840"/>
    </row>
    <row r="51" spans="1:9" s="172" customFormat="1" ht="18" customHeight="1" hidden="1">
      <c r="A51" s="182"/>
      <c r="B51" s="838" t="s">
        <v>233</v>
      </c>
      <c r="C51" s="838"/>
      <c r="D51" s="838"/>
      <c r="E51" s="838"/>
      <c r="F51" s="838"/>
      <c r="G51" s="838"/>
      <c r="H51" s="838"/>
      <c r="I51" s="838"/>
    </row>
    <row r="52" spans="1:9" s="172" customFormat="1" ht="54" customHeight="1" hidden="1">
      <c r="A52" s="182"/>
      <c r="B52" s="839" t="s">
        <v>234</v>
      </c>
      <c r="C52" s="839"/>
      <c r="D52" s="839"/>
      <c r="E52" s="839"/>
      <c r="F52" s="839"/>
      <c r="G52" s="839"/>
      <c r="H52" s="839"/>
      <c r="I52" s="839"/>
    </row>
    <row r="53" spans="1:9" s="172" customFormat="1" ht="36" customHeight="1" hidden="1">
      <c r="A53" s="182"/>
      <c r="B53" s="838" t="s">
        <v>235</v>
      </c>
      <c r="C53" s="838"/>
      <c r="D53" s="838"/>
      <c r="E53" s="838"/>
      <c r="F53" s="838"/>
      <c r="G53" s="838"/>
      <c r="H53" s="838"/>
      <c r="I53" s="838"/>
    </row>
    <row r="54" spans="1:9" s="172" customFormat="1" ht="19.5" customHeight="1">
      <c r="A54" s="172" t="s">
        <v>236</v>
      </c>
      <c r="B54" s="828" t="s">
        <v>237</v>
      </c>
      <c r="C54" s="828"/>
      <c r="D54" s="828"/>
      <c r="E54" s="828"/>
      <c r="F54" s="828"/>
      <c r="G54" s="828"/>
      <c r="H54" s="828"/>
      <c r="I54" s="828"/>
    </row>
    <row r="55" spans="1:9" s="172" customFormat="1" ht="34.5" customHeight="1">
      <c r="A55" s="183"/>
      <c r="B55" s="833" t="s">
        <v>238</v>
      </c>
      <c r="C55" s="833"/>
      <c r="D55" s="833"/>
      <c r="E55" s="833"/>
      <c r="F55" s="833"/>
      <c r="G55" s="833"/>
      <c r="H55" s="833"/>
      <c r="I55" s="833"/>
    </row>
    <row r="56" spans="1:9" s="172" customFormat="1" ht="24" customHeight="1">
      <c r="A56" s="172" t="s">
        <v>239</v>
      </c>
      <c r="B56" s="828" t="s">
        <v>240</v>
      </c>
      <c r="C56" s="828"/>
      <c r="D56" s="828"/>
      <c r="E56" s="828"/>
      <c r="F56" s="828"/>
      <c r="G56" s="828"/>
      <c r="H56" s="828"/>
      <c r="I56" s="828"/>
    </row>
    <row r="57" spans="1:9" s="172" customFormat="1" ht="36" customHeight="1">
      <c r="A57" s="183"/>
      <c r="B57" s="837" t="s">
        <v>241</v>
      </c>
      <c r="C57" s="837"/>
      <c r="D57" s="837"/>
      <c r="E57" s="837"/>
      <c r="F57" s="837"/>
      <c r="G57" s="837"/>
      <c r="H57" s="837"/>
      <c r="I57" s="837"/>
    </row>
    <row r="58" spans="1:9" s="89" customFormat="1" ht="19.5" customHeight="1">
      <c r="A58" s="176" t="s">
        <v>242</v>
      </c>
      <c r="B58" s="836" t="s">
        <v>243</v>
      </c>
      <c r="C58" s="836"/>
      <c r="D58" s="836"/>
      <c r="E58" s="836"/>
      <c r="F58" s="836"/>
      <c r="G58" s="836"/>
      <c r="H58" s="836"/>
      <c r="I58" s="836"/>
    </row>
    <row r="59" spans="1:9" s="89" customFormat="1" ht="34.5" customHeight="1">
      <c r="A59" s="176"/>
      <c r="B59" s="830" t="s">
        <v>244</v>
      </c>
      <c r="C59" s="835"/>
      <c r="D59" s="835"/>
      <c r="E59" s="835"/>
      <c r="F59" s="835"/>
      <c r="G59" s="835"/>
      <c r="H59" s="835"/>
      <c r="I59" s="835"/>
    </row>
    <row r="60" spans="1:9" s="89" customFormat="1" ht="34.5" customHeight="1">
      <c r="A60" s="176"/>
      <c r="B60" s="830" t="s">
        <v>245</v>
      </c>
      <c r="C60" s="835"/>
      <c r="D60" s="835"/>
      <c r="E60" s="835"/>
      <c r="F60" s="835"/>
      <c r="G60" s="835"/>
      <c r="H60" s="835"/>
      <c r="I60" s="835"/>
    </row>
    <row r="61" spans="1:9" s="89" customFormat="1" ht="24" customHeight="1">
      <c r="A61" s="176" t="s">
        <v>246</v>
      </c>
      <c r="B61" s="836" t="s">
        <v>247</v>
      </c>
      <c r="C61" s="836"/>
      <c r="D61" s="836"/>
      <c r="E61" s="836"/>
      <c r="F61" s="836"/>
      <c r="G61" s="836"/>
      <c r="H61" s="836"/>
      <c r="I61" s="836"/>
    </row>
    <row r="62" spans="1:9" s="172" customFormat="1" ht="52.5" customHeight="1">
      <c r="A62" s="176"/>
      <c r="B62" s="834" t="s">
        <v>248</v>
      </c>
      <c r="C62" s="834"/>
      <c r="D62" s="834"/>
      <c r="E62" s="834"/>
      <c r="F62" s="834"/>
      <c r="G62" s="834"/>
      <c r="H62" s="834"/>
      <c r="I62" s="834"/>
    </row>
    <row r="63" spans="1:9" s="172" customFormat="1" ht="21" customHeight="1">
      <c r="A63" s="176"/>
      <c r="B63" s="834" t="s">
        <v>249</v>
      </c>
      <c r="C63" s="834"/>
      <c r="D63" s="834"/>
      <c r="E63" s="834"/>
      <c r="F63" s="834"/>
      <c r="G63" s="834"/>
      <c r="H63" s="834"/>
      <c r="I63" s="834"/>
    </row>
    <row r="64" spans="1:9" s="172" customFormat="1" ht="19.5" customHeight="1">
      <c r="A64" s="176"/>
      <c r="C64" s="164" t="s">
        <v>250</v>
      </c>
      <c r="E64" s="183"/>
      <c r="F64" s="183"/>
      <c r="G64" s="183"/>
      <c r="H64" s="183"/>
      <c r="I64" s="183"/>
    </row>
    <row r="65" spans="1:9" s="172" customFormat="1" ht="36" customHeight="1">
      <c r="A65" s="176"/>
      <c r="C65" s="183"/>
      <c r="D65" s="830" t="s">
        <v>251</v>
      </c>
      <c r="E65" s="830"/>
      <c r="F65" s="830"/>
      <c r="G65" s="830"/>
      <c r="H65" s="830"/>
      <c r="I65" s="830"/>
    </row>
    <row r="66" spans="1:9" s="172" customFormat="1" ht="54" customHeight="1">
      <c r="A66" s="176"/>
      <c r="C66" s="183"/>
      <c r="D66" s="830" t="s">
        <v>252</v>
      </c>
      <c r="E66" s="830"/>
      <c r="F66" s="830"/>
      <c r="G66" s="830"/>
      <c r="H66" s="830"/>
      <c r="I66" s="830"/>
    </row>
    <row r="67" spans="1:3" s="172" customFormat="1" ht="24" customHeight="1">
      <c r="A67" s="176"/>
      <c r="C67" s="89" t="s">
        <v>253</v>
      </c>
    </row>
    <row r="68" spans="3:9" s="172" customFormat="1" ht="34.5" customHeight="1">
      <c r="C68" s="157"/>
      <c r="D68" s="830" t="s">
        <v>254</v>
      </c>
      <c r="E68" s="830"/>
      <c r="F68" s="830"/>
      <c r="G68" s="830"/>
      <c r="H68" s="830"/>
      <c r="I68" s="830"/>
    </row>
    <row r="69" spans="1:9" s="172" customFormat="1" ht="52.5" customHeight="1">
      <c r="A69" s="176"/>
      <c r="C69" s="157"/>
      <c r="D69" s="830" t="s">
        <v>255</v>
      </c>
      <c r="E69" s="830"/>
      <c r="F69" s="830"/>
      <c r="G69" s="830"/>
      <c r="H69" s="830"/>
      <c r="I69" s="830"/>
    </row>
    <row r="70" spans="1:9" s="172" customFormat="1" ht="24" customHeight="1">
      <c r="A70" s="176" t="s">
        <v>256</v>
      </c>
      <c r="B70" s="828" t="s">
        <v>257</v>
      </c>
      <c r="C70" s="828"/>
      <c r="D70" s="828"/>
      <c r="E70" s="828"/>
      <c r="F70" s="828"/>
      <c r="G70" s="828"/>
      <c r="H70" s="828"/>
      <c r="I70" s="828"/>
    </row>
    <row r="71" spans="1:11" s="187" customFormat="1" ht="90" customHeight="1">
      <c r="A71" s="186"/>
      <c r="B71" s="831" t="s">
        <v>258</v>
      </c>
      <c r="C71" s="832"/>
      <c r="D71" s="832"/>
      <c r="E71" s="832"/>
      <c r="F71" s="832"/>
      <c r="G71" s="832"/>
      <c r="H71" s="832"/>
      <c r="I71" s="832"/>
      <c r="J71" s="833"/>
      <c r="K71" s="833"/>
    </row>
    <row r="72" spans="1:9" s="172" customFormat="1" ht="24" customHeight="1">
      <c r="A72" s="176" t="s">
        <v>259</v>
      </c>
      <c r="B72" s="828" t="s">
        <v>260</v>
      </c>
      <c r="C72" s="828"/>
      <c r="D72" s="828"/>
      <c r="E72" s="828"/>
      <c r="F72" s="828"/>
      <c r="G72" s="828"/>
      <c r="H72" s="828"/>
      <c r="I72" s="828"/>
    </row>
    <row r="73" spans="1:9" s="196" customFormat="1" ht="21.75" customHeight="1">
      <c r="A73" s="188" t="s">
        <v>186</v>
      </c>
      <c r="B73" s="189" t="s">
        <v>261</v>
      </c>
      <c r="C73" s="190"/>
      <c r="D73" s="190"/>
      <c r="E73" s="191"/>
      <c r="F73" s="192"/>
      <c r="G73" s="193"/>
      <c r="H73" s="194" t="s">
        <v>262</v>
      </c>
      <c r="I73" s="195" t="s">
        <v>80</v>
      </c>
    </row>
    <row r="74" spans="1:9" s="196" customFormat="1" ht="19.5" customHeight="1">
      <c r="A74" s="197"/>
      <c r="B74" s="198" t="s">
        <v>263</v>
      </c>
      <c r="E74" s="199"/>
      <c r="F74" s="199"/>
      <c r="G74" s="82"/>
      <c r="H74" s="200">
        <v>208603329</v>
      </c>
      <c r="I74" s="201">
        <v>425873134</v>
      </c>
    </row>
    <row r="75" spans="1:9" s="196" customFormat="1" ht="19.5" customHeight="1">
      <c r="A75" s="197"/>
      <c r="B75" s="198" t="s">
        <v>264</v>
      </c>
      <c r="E75" s="199"/>
      <c r="F75" s="199"/>
      <c r="G75" s="202"/>
      <c r="H75" s="201">
        <v>2281217554</v>
      </c>
      <c r="I75" s="201">
        <v>625082127</v>
      </c>
    </row>
    <row r="76" spans="1:9" s="206" customFormat="1" ht="18" customHeight="1">
      <c r="A76" s="203"/>
      <c r="B76" s="204"/>
      <c r="C76" s="205" t="s">
        <v>265</v>
      </c>
      <c r="E76" s="207"/>
      <c r="F76" s="207"/>
      <c r="G76" s="208"/>
      <c r="H76" s="209">
        <v>2173624981</v>
      </c>
      <c r="I76" s="210">
        <v>238306316</v>
      </c>
    </row>
    <row r="77" spans="1:9" s="206" customFormat="1" ht="18" customHeight="1">
      <c r="A77" s="203"/>
      <c r="C77" s="205" t="s">
        <v>266</v>
      </c>
      <c r="D77" s="207"/>
      <c r="E77" s="207"/>
      <c r="F77" s="207"/>
      <c r="G77" s="208"/>
      <c r="H77" s="211">
        <v>107592573</v>
      </c>
      <c r="I77" s="210">
        <v>386775811</v>
      </c>
    </row>
    <row r="78" spans="1:9" s="196" customFormat="1" ht="21.75" customHeight="1" thickBot="1">
      <c r="A78" s="212"/>
      <c r="B78" s="213"/>
      <c r="C78" s="214"/>
      <c r="D78" s="215" t="s">
        <v>267</v>
      </c>
      <c r="E78" s="216"/>
      <c r="F78" s="216"/>
      <c r="G78" s="217"/>
      <c r="H78" s="218">
        <v>2489820883</v>
      </c>
      <c r="I78" s="218">
        <v>1050955261</v>
      </c>
    </row>
    <row r="79" spans="1:9" s="196" customFormat="1" ht="21.75" customHeight="1" thickTop="1">
      <c r="A79" s="188" t="s">
        <v>205</v>
      </c>
      <c r="B79" s="219" t="s">
        <v>268</v>
      </c>
      <c r="C79" s="220"/>
      <c r="D79" s="221"/>
      <c r="E79" s="191"/>
      <c r="F79" s="191"/>
      <c r="G79" s="222"/>
      <c r="H79" s="194" t="s">
        <v>262</v>
      </c>
      <c r="I79" s="195" t="s">
        <v>80</v>
      </c>
    </row>
    <row r="80" spans="1:9" s="224" customFormat="1" ht="21.75" customHeight="1">
      <c r="A80" s="197"/>
      <c r="B80" s="223" t="s">
        <v>269</v>
      </c>
      <c r="D80" s="225"/>
      <c r="E80" s="225"/>
      <c r="F80" s="225"/>
      <c r="G80" s="226"/>
      <c r="H80" s="227">
        <v>36738355583</v>
      </c>
      <c r="I80" s="228">
        <v>37079042087</v>
      </c>
    </row>
    <row r="81" spans="1:9" s="224" customFormat="1" ht="18.75" customHeight="1">
      <c r="A81" s="197"/>
      <c r="B81" s="223" t="s">
        <v>270</v>
      </c>
      <c r="D81" s="225"/>
      <c r="E81" s="225"/>
      <c r="F81" s="225"/>
      <c r="G81" s="226"/>
      <c r="H81" s="227">
        <v>2748675126</v>
      </c>
      <c r="I81" s="228">
        <v>945830883</v>
      </c>
    </row>
    <row r="82" spans="1:9" s="224" customFormat="1" ht="18.75" customHeight="1">
      <c r="A82" s="197"/>
      <c r="B82" s="223" t="s">
        <v>271</v>
      </c>
      <c r="D82" s="225"/>
      <c r="E82" s="225"/>
      <c r="F82" s="225"/>
      <c r="G82" s="226"/>
      <c r="H82" s="227"/>
      <c r="I82" s="228">
        <v>62080092</v>
      </c>
    </row>
    <row r="83" spans="1:9" s="224" customFormat="1" ht="19.5" customHeight="1" thickBot="1">
      <c r="A83" s="197"/>
      <c r="B83" s="213"/>
      <c r="C83" s="214"/>
      <c r="D83" s="215" t="s">
        <v>267</v>
      </c>
      <c r="E83" s="216"/>
      <c r="F83" s="216"/>
      <c r="G83" s="217"/>
      <c r="H83" s="218">
        <v>39487030709</v>
      </c>
      <c r="I83" s="218">
        <v>38086953062</v>
      </c>
    </row>
    <row r="84" spans="1:9" s="224" customFormat="1" ht="19.5" customHeight="1" thickTop="1">
      <c r="A84" s="197"/>
      <c r="B84" s="230"/>
      <c r="C84" s="225"/>
      <c r="D84" s="231"/>
      <c r="E84" s="199"/>
      <c r="F84" s="199"/>
      <c r="G84" s="202"/>
      <c r="H84" s="232"/>
      <c r="I84" s="232"/>
    </row>
    <row r="85" spans="1:9" s="224" customFormat="1" ht="15" customHeight="1">
      <c r="A85" s="197"/>
      <c r="B85" s="230"/>
      <c r="C85" s="225"/>
      <c r="D85" s="231"/>
      <c r="E85" s="199"/>
      <c r="F85" s="199"/>
      <c r="G85" s="202"/>
      <c r="I85" s="232"/>
    </row>
    <row r="86" spans="1:9" ht="18" customHeight="1">
      <c r="A86" s="184" t="s">
        <v>272</v>
      </c>
      <c r="B86" s="234" t="s">
        <v>273</v>
      </c>
      <c r="C86" s="235"/>
      <c r="D86" s="235"/>
      <c r="E86" s="235"/>
      <c r="F86" s="235"/>
      <c r="G86" s="236"/>
      <c r="H86" s="237" t="s">
        <v>262</v>
      </c>
      <c r="I86" s="238" t="s">
        <v>80</v>
      </c>
    </row>
    <row r="87" spans="3:9" ht="3.75" customHeight="1">
      <c r="C87" s="154"/>
      <c r="D87" s="104"/>
      <c r="E87" s="104"/>
      <c r="F87" s="104"/>
      <c r="G87" s="240"/>
      <c r="H87" s="148"/>
      <c r="I87" s="147"/>
    </row>
    <row r="88" spans="2:9" ht="18.75" customHeight="1">
      <c r="B88" s="154" t="s">
        <v>274</v>
      </c>
      <c r="D88" s="104"/>
      <c r="E88" s="104"/>
      <c r="F88" s="104"/>
      <c r="G88" s="240"/>
      <c r="H88" s="58">
        <v>3226731594</v>
      </c>
      <c r="I88" s="148">
        <v>9150451613</v>
      </c>
    </row>
    <row r="89" spans="2:9" ht="18" customHeight="1">
      <c r="B89" s="154" t="s">
        <v>275</v>
      </c>
      <c r="D89" s="104"/>
      <c r="E89" s="104"/>
      <c r="F89" s="104"/>
      <c r="G89" s="240"/>
      <c r="H89" s="148">
        <v>4635369065</v>
      </c>
      <c r="I89" s="50">
        <v>150201922</v>
      </c>
    </row>
    <row r="90" spans="2:9" ht="18" customHeight="1">
      <c r="B90" s="154" t="s">
        <v>276</v>
      </c>
      <c r="D90" s="104"/>
      <c r="E90" s="104"/>
      <c r="F90" s="104"/>
      <c r="G90" s="240"/>
      <c r="H90" s="148">
        <v>5841689579</v>
      </c>
      <c r="I90" s="50">
        <v>9166696706</v>
      </c>
    </row>
    <row r="91" spans="2:9" ht="18" customHeight="1">
      <c r="B91" s="154" t="s">
        <v>277</v>
      </c>
      <c r="D91" s="104"/>
      <c r="E91" s="104"/>
      <c r="F91" s="104"/>
      <c r="G91" s="240"/>
      <c r="H91" s="148">
        <v>1437741809</v>
      </c>
      <c r="I91" s="50">
        <v>2622153227</v>
      </c>
    </row>
    <row r="92" spans="2:9" ht="18" customHeight="1">
      <c r="B92" s="154" t="s">
        <v>278</v>
      </c>
      <c r="D92" s="104"/>
      <c r="E92" s="104"/>
      <c r="F92" s="104"/>
      <c r="G92" s="240"/>
      <c r="H92" s="50">
        <v>1936359347</v>
      </c>
      <c r="I92" s="50">
        <v>176244373</v>
      </c>
    </row>
    <row r="93" spans="2:9" ht="3.75" customHeight="1">
      <c r="B93" s="154"/>
      <c r="D93" s="104"/>
      <c r="E93" s="104"/>
      <c r="F93" s="104"/>
      <c r="G93" s="240"/>
      <c r="H93" s="148"/>
      <c r="I93" s="50"/>
    </row>
    <row r="94" spans="2:9" ht="21.75" customHeight="1" thickBot="1">
      <c r="B94" s="241"/>
      <c r="C94" s="241"/>
      <c r="D94" s="241" t="s">
        <v>279</v>
      </c>
      <c r="E94" s="241"/>
      <c r="F94" s="242"/>
      <c r="G94" s="242"/>
      <c r="H94" s="243">
        <v>17077891394</v>
      </c>
      <c r="I94" s="243">
        <v>21265747841</v>
      </c>
    </row>
    <row r="95" spans="2:9" ht="25.5" customHeight="1" thickTop="1">
      <c r="B95" s="244" t="s">
        <v>280</v>
      </c>
      <c r="C95" s="244"/>
      <c r="D95" s="244"/>
      <c r="E95" s="244"/>
      <c r="F95" s="245"/>
      <c r="G95" s="245"/>
      <c r="H95" s="246">
        <v>4635369065</v>
      </c>
      <c r="I95" s="246">
        <v>150201922</v>
      </c>
    </row>
    <row r="96" spans="2:9" ht="18" customHeight="1">
      <c r="B96" s="27"/>
      <c r="C96" s="247" t="s">
        <v>281</v>
      </c>
      <c r="D96" s="244"/>
      <c r="E96" s="244"/>
      <c r="F96" s="245"/>
      <c r="G96" s="245"/>
      <c r="H96" s="245">
        <v>389652226</v>
      </c>
      <c r="I96" s="245">
        <v>150201922</v>
      </c>
    </row>
    <row r="97" spans="2:9" ht="18" customHeight="1">
      <c r="B97" s="27"/>
      <c r="C97" s="247" t="s">
        <v>282</v>
      </c>
      <c r="D97" s="244"/>
      <c r="E97" s="244"/>
      <c r="F97" s="245"/>
      <c r="G97" s="245"/>
      <c r="H97" s="245">
        <v>4245716839</v>
      </c>
      <c r="I97" s="248"/>
    </row>
    <row r="98" spans="2:9" ht="24" customHeight="1">
      <c r="B98" s="249" t="s">
        <v>283</v>
      </c>
      <c r="C98" s="247"/>
      <c r="D98" s="244"/>
      <c r="E98" s="244"/>
      <c r="F98" s="245"/>
      <c r="G98" s="245"/>
      <c r="H98" s="246">
        <v>5841689578</v>
      </c>
      <c r="I98" s="246">
        <v>8539953552</v>
      </c>
    </row>
    <row r="99" spans="2:9" ht="18" customHeight="1">
      <c r="B99" s="27"/>
      <c r="C99" s="247" t="s">
        <v>284</v>
      </c>
      <c r="D99" s="244"/>
      <c r="E99" s="244"/>
      <c r="F99" s="245"/>
      <c r="G99" s="245"/>
      <c r="H99" s="245">
        <v>5672938064</v>
      </c>
      <c r="I99" s="245">
        <v>8395390143</v>
      </c>
    </row>
    <row r="100" spans="2:9" ht="18" customHeight="1">
      <c r="B100" s="27"/>
      <c r="C100" s="247" t="s">
        <v>285</v>
      </c>
      <c r="D100" s="244"/>
      <c r="E100" s="244"/>
      <c r="F100" s="245"/>
      <c r="G100" s="245"/>
      <c r="H100" s="245">
        <v>51819696</v>
      </c>
      <c r="I100" s="245">
        <v>124254927</v>
      </c>
    </row>
    <row r="101" spans="2:9" ht="18" customHeight="1">
      <c r="B101" s="27"/>
      <c r="C101" s="247" t="s">
        <v>286</v>
      </c>
      <c r="D101" s="244"/>
      <c r="E101" s="244"/>
      <c r="F101" s="245"/>
      <c r="G101" s="245"/>
      <c r="H101" s="245">
        <v>25651320</v>
      </c>
      <c r="I101" s="245">
        <v>6683472</v>
      </c>
    </row>
    <row r="102" spans="2:9" ht="18" customHeight="1">
      <c r="B102" s="27"/>
      <c r="C102" s="247" t="s">
        <v>287</v>
      </c>
      <c r="D102" s="244"/>
      <c r="E102" s="244"/>
      <c r="F102" s="245"/>
      <c r="G102" s="245"/>
      <c r="H102" s="245">
        <v>22329100</v>
      </c>
      <c r="I102" s="245">
        <v>13625010</v>
      </c>
    </row>
    <row r="103" spans="2:9" ht="18" customHeight="1" thickBot="1">
      <c r="B103" s="27"/>
      <c r="C103" s="250" t="s">
        <v>288</v>
      </c>
      <c r="D103" s="251"/>
      <c r="E103" s="251"/>
      <c r="F103" s="252"/>
      <c r="G103" s="252"/>
      <c r="H103" s="252">
        <v>68951398</v>
      </c>
      <c r="I103" s="252">
        <v>626743151</v>
      </c>
    </row>
    <row r="104" spans="2:9" ht="18" customHeight="1" thickTop="1">
      <c r="B104" s="27"/>
      <c r="C104" s="247"/>
      <c r="D104" s="244"/>
      <c r="E104" s="244"/>
      <c r="F104" s="245"/>
      <c r="G104" s="245"/>
      <c r="H104" s="245"/>
      <c r="I104" s="245"/>
    </row>
    <row r="105" spans="1:9" ht="19.5" customHeight="1">
      <c r="A105" s="184" t="s">
        <v>230</v>
      </c>
      <c r="B105" s="253" t="s">
        <v>289</v>
      </c>
      <c r="C105" s="235"/>
      <c r="D105" s="235"/>
      <c r="E105" s="235"/>
      <c r="F105" s="254"/>
      <c r="G105" s="255"/>
      <c r="H105" s="237" t="s">
        <v>262</v>
      </c>
      <c r="I105" s="238" t="s">
        <v>80</v>
      </c>
    </row>
    <row r="106" spans="1:9" ht="24" customHeight="1">
      <c r="A106" s="256"/>
      <c r="B106" s="257" t="s">
        <v>290</v>
      </c>
      <c r="D106" s="104"/>
      <c r="E106" s="258"/>
      <c r="F106" s="258"/>
      <c r="G106" s="259"/>
      <c r="H106" s="35">
        <v>164753456</v>
      </c>
      <c r="I106" s="35">
        <v>46269517</v>
      </c>
    </row>
    <row r="107" spans="1:9" ht="18" customHeight="1">
      <c r="A107" s="256"/>
      <c r="B107" s="257" t="s">
        <v>291</v>
      </c>
      <c r="D107" s="104"/>
      <c r="E107" s="258"/>
      <c r="F107" s="258"/>
      <c r="G107" s="259"/>
      <c r="H107" s="147">
        <v>1680000</v>
      </c>
      <c r="I107" s="147">
        <v>2555000</v>
      </c>
    </row>
    <row r="108" spans="2:9" ht="24" customHeight="1" thickBot="1">
      <c r="B108" s="241"/>
      <c r="C108" s="241"/>
      <c r="D108" s="260" t="s">
        <v>267</v>
      </c>
      <c r="E108" s="241"/>
      <c r="F108" s="261"/>
      <c r="G108" s="262"/>
      <c r="H108" s="243">
        <v>166433456</v>
      </c>
      <c r="I108" s="243">
        <f>SUM(I106:I107)</f>
        <v>48824517</v>
      </c>
    </row>
    <row r="109" spans="1:9" s="224" customFormat="1" ht="21" customHeight="1" thickTop="1">
      <c r="A109" s="188" t="s">
        <v>236</v>
      </c>
      <c r="B109" s="264" t="s">
        <v>292</v>
      </c>
      <c r="C109" s="212"/>
      <c r="D109" s="212"/>
      <c r="E109" s="212"/>
      <c r="F109" s="225"/>
      <c r="G109" s="226"/>
      <c r="H109" s="265"/>
      <c r="I109" s="266"/>
    </row>
    <row r="110" spans="1:9" s="224" customFormat="1" ht="3.75" customHeight="1">
      <c r="A110" s="188"/>
      <c r="B110" s="264"/>
      <c r="C110" s="212"/>
      <c r="D110" s="212"/>
      <c r="E110" s="212"/>
      <c r="F110" s="225"/>
      <c r="G110" s="226"/>
      <c r="H110" s="265"/>
      <c r="I110" s="266"/>
    </row>
    <row r="111" spans="1:9" s="224" customFormat="1" ht="33.75" customHeight="1">
      <c r="A111" s="829" t="s">
        <v>293</v>
      </c>
      <c r="B111" s="829"/>
      <c r="C111" s="829"/>
      <c r="D111" s="829"/>
      <c r="E111" s="151" t="s">
        <v>294</v>
      </c>
      <c r="F111" s="151" t="s">
        <v>295</v>
      </c>
      <c r="G111" s="267" t="s">
        <v>296</v>
      </c>
      <c r="H111" s="267" t="s">
        <v>297</v>
      </c>
      <c r="I111" s="268" t="s">
        <v>298</v>
      </c>
    </row>
    <row r="112" spans="1:9" s="224" customFormat="1" ht="20.25" customHeight="1">
      <c r="A112" s="826" t="s">
        <v>299</v>
      </c>
      <c r="B112" s="826"/>
      <c r="C112" s="826"/>
      <c r="D112" s="826"/>
      <c r="E112" s="826"/>
      <c r="F112" s="269"/>
      <c r="G112" s="269"/>
      <c r="H112" s="270"/>
      <c r="I112" s="270"/>
    </row>
    <row r="113" spans="1:9" s="224" customFormat="1" ht="21.75" customHeight="1">
      <c r="A113" s="271" t="s">
        <v>300</v>
      </c>
      <c r="B113" s="272"/>
      <c r="C113" s="272"/>
      <c r="D113" s="273"/>
      <c r="E113" s="274">
        <v>3993545080</v>
      </c>
      <c r="F113" s="274">
        <v>16856186560</v>
      </c>
      <c r="G113" s="274">
        <v>1755685789</v>
      </c>
      <c r="H113" s="274">
        <v>1288275109</v>
      </c>
      <c r="I113" s="274">
        <v>23893692538</v>
      </c>
    </row>
    <row r="114" spans="1:9" s="277" customFormat="1" ht="19.5" customHeight="1">
      <c r="A114" s="275" t="s">
        <v>301</v>
      </c>
      <c r="B114" s="276"/>
      <c r="C114" s="276"/>
      <c r="E114" s="278">
        <v>4512596511</v>
      </c>
      <c r="F114" s="278">
        <v>90108360</v>
      </c>
      <c r="G114" s="278">
        <v>1451034420</v>
      </c>
      <c r="H114" s="278">
        <v>89038513</v>
      </c>
      <c r="I114" s="279">
        <v>6142777804</v>
      </c>
    </row>
    <row r="115" spans="1:9" s="277" customFormat="1" ht="19.5" customHeight="1">
      <c r="A115" s="275" t="s">
        <v>302</v>
      </c>
      <c r="B115" s="276"/>
      <c r="C115" s="276"/>
      <c r="E115" s="278"/>
      <c r="F115" s="278"/>
      <c r="G115" s="278"/>
      <c r="H115" s="278"/>
      <c r="I115" s="279">
        <v>0</v>
      </c>
    </row>
    <row r="116" spans="1:9" s="277" customFormat="1" ht="19.5" customHeight="1">
      <c r="A116" s="275" t="s">
        <v>303</v>
      </c>
      <c r="B116" s="276"/>
      <c r="C116" s="276"/>
      <c r="E116" s="278"/>
      <c r="F116" s="278"/>
      <c r="G116" s="278">
        <v>1050668037</v>
      </c>
      <c r="H116" s="278"/>
      <c r="I116" s="279">
        <v>1050668037</v>
      </c>
    </row>
    <row r="117" spans="1:9" s="224" customFormat="1" ht="19.5" customHeight="1">
      <c r="A117" s="280" t="s">
        <v>304</v>
      </c>
      <c r="B117" s="281"/>
      <c r="C117" s="282"/>
      <c r="D117" s="283"/>
      <c r="E117" s="284">
        <v>8506141591</v>
      </c>
      <c r="F117" s="284">
        <v>16946294920</v>
      </c>
      <c r="G117" s="284">
        <v>2156052172</v>
      </c>
      <c r="H117" s="284">
        <v>1377313622</v>
      </c>
      <c r="I117" s="284">
        <v>28985802305</v>
      </c>
    </row>
    <row r="118" spans="1:9" s="224" customFormat="1" ht="20.25" customHeight="1">
      <c r="A118" s="826" t="s">
        <v>305</v>
      </c>
      <c r="B118" s="826"/>
      <c r="C118" s="826"/>
      <c r="D118" s="826"/>
      <c r="E118" s="826"/>
      <c r="F118" s="269"/>
      <c r="G118" s="269"/>
      <c r="H118" s="270"/>
      <c r="I118" s="270"/>
    </row>
    <row r="119" spans="1:9" s="224" customFormat="1" ht="19.5" customHeight="1">
      <c r="A119" s="271" t="s">
        <v>300</v>
      </c>
      <c r="B119" s="272"/>
      <c r="C119" s="272"/>
      <c r="D119" s="273"/>
      <c r="E119" s="285">
        <v>2918799722</v>
      </c>
      <c r="F119" s="286">
        <v>9462959875</v>
      </c>
      <c r="G119" s="286">
        <v>862998165</v>
      </c>
      <c r="H119" s="286">
        <v>774952214</v>
      </c>
      <c r="I119" s="274">
        <v>14019709976</v>
      </c>
    </row>
    <row r="120" spans="1:9" s="277" customFormat="1" ht="19.5" customHeight="1">
      <c r="A120" s="287" t="s">
        <v>306</v>
      </c>
      <c r="B120" s="288"/>
      <c r="C120" s="288"/>
      <c r="D120" s="289"/>
      <c r="E120" s="290">
        <v>213633369</v>
      </c>
      <c r="F120" s="291">
        <v>1130540880</v>
      </c>
      <c r="G120" s="291">
        <v>94911121</v>
      </c>
      <c r="H120" s="291">
        <v>179068582</v>
      </c>
      <c r="I120" s="292">
        <v>1618153952</v>
      </c>
    </row>
    <row r="121" spans="1:9" s="277" customFormat="1" ht="19.5" customHeight="1">
      <c r="A121" s="293" t="s">
        <v>307</v>
      </c>
      <c r="B121" s="294"/>
      <c r="C121" s="294"/>
      <c r="D121" s="295"/>
      <c r="E121" s="296"/>
      <c r="F121" s="297"/>
      <c r="G121" s="298"/>
      <c r="H121" s="298"/>
      <c r="I121" s="299">
        <v>0</v>
      </c>
    </row>
    <row r="122" spans="1:9" s="277" customFormat="1" ht="19.5" customHeight="1">
      <c r="A122" s="300" t="s">
        <v>303</v>
      </c>
      <c r="B122" s="294"/>
      <c r="C122" s="294"/>
      <c r="D122" s="295"/>
      <c r="E122" s="296"/>
      <c r="F122" s="299"/>
      <c r="G122" s="299">
        <v>598491924</v>
      </c>
      <c r="H122" s="299"/>
      <c r="I122" s="299">
        <v>598491924</v>
      </c>
    </row>
    <row r="123" spans="1:9" s="224" customFormat="1" ht="19.5" customHeight="1">
      <c r="A123" s="301" t="s">
        <v>304</v>
      </c>
      <c r="B123" s="302"/>
      <c r="C123" s="303"/>
      <c r="E123" s="304">
        <v>3132433091</v>
      </c>
      <c r="F123" s="304">
        <v>10593500755</v>
      </c>
      <c r="G123" s="304">
        <v>359417362</v>
      </c>
      <c r="H123" s="304">
        <v>954020796</v>
      </c>
      <c r="I123" s="305">
        <v>15039372004</v>
      </c>
    </row>
    <row r="124" spans="1:9" s="224" customFormat="1" ht="20.25" customHeight="1">
      <c r="A124" s="826" t="s">
        <v>308</v>
      </c>
      <c r="B124" s="826"/>
      <c r="C124" s="826"/>
      <c r="D124" s="826"/>
      <c r="E124" s="826"/>
      <c r="F124" s="269"/>
      <c r="G124" s="269"/>
      <c r="H124" s="270"/>
      <c r="I124" s="270"/>
    </row>
    <row r="125" spans="1:9" s="224" customFormat="1" ht="19.5" customHeight="1">
      <c r="A125" s="306" t="s">
        <v>309</v>
      </c>
      <c r="B125" s="307"/>
      <c r="C125" s="307"/>
      <c r="E125" s="308">
        <v>1074745358</v>
      </c>
      <c r="F125" s="308">
        <v>7393226685</v>
      </c>
      <c r="G125" s="308">
        <v>892687624</v>
      </c>
      <c r="H125" s="308">
        <v>513322895</v>
      </c>
      <c r="I125" s="308">
        <v>9873982562</v>
      </c>
    </row>
    <row r="126" spans="1:9" s="224" customFormat="1" ht="19.5" customHeight="1" thickBot="1">
      <c r="A126" s="309" t="s">
        <v>310</v>
      </c>
      <c r="B126" s="310"/>
      <c r="C126" s="310"/>
      <c r="D126" s="311"/>
      <c r="E126" s="312">
        <v>5373708500</v>
      </c>
      <c r="F126" s="312">
        <v>6352794165</v>
      </c>
      <c r="G126" s="312">
        <v>1796634810</v>
      </c>
      <c r="H126" s="312">
        <v>423292826</v>
      </c>
      <c r="I126" s="312">
        <v>13946430301</v>
      </c>
    </row>
    <row r="127" spans="1:9" ht="21.75" customHeight="1" thickTop="1">
      <c r="A127" s="313" t="s">
        <v>311</v>
      </c>
      <c r="B127" s="314"/>
      <c r="C127" s="314"/>
      <c r="D127" s="314"/>
      <c r="E127" s="315"/>
      <c r="F127" s="316"/>
      <c r="G127" s="315"/>
      <c r="H127" s="317"/>
      <c r="I127" s="318">
        <v>11756650928</v>
      </c>
    </row>
    <row r="128" spans="1:9" ht="18" customHeight="1">
      <c r="A128" s="313" t="s">
        <v>312</v>
      </c>
      <c r="B128" s="319"/>
      <c r="C128" s="319"/>
      <c r="D128" s="319"/>
      <c r="E128" s="319"/>
      <c r="F128" s="319"/>
      <c r="G128" s="319"/>
      <c r="H128" s="320"/>
      <c r="I128" s="318">
        <v>10980778847</v>
      </c>
    </row>
    <row r="129" spans="1:9" ht="9.75" customHeight="1">
      <c r="A129" s="313"/>
      <c r="B129" s="319"/>
      <c r="C129" s="319"/>
      <c r="D129" s="319"/>
      <c r="E129" s="319"/>
      <c r="F129" s="319"/>
      <c r="G129" s="319"/>
      <c r="H129" s="320"/>
      <c r="I129" s="318"/>
    </row>
    <row r="130" spans="1:9" ht="18" customHeight="1">
      <c r="A130" s="184" t="s">
        <v>239</v>
      </c>
      <c r="B130" s="172" t="s">
        <v>313</v>
      </c>
      <c r="C130" s="319"/>
      <c r="D130" s="319"/>
      <c r="E130" s="319"/>
      <c r="F130" s="319"/>
      <c r="G130" s="319"/>
      <c r="H130" s="320"/>
      <c r="I130" s="320"/>
    </row>
    <row r="131" spans="1:9" ht="31.5" customHeight="1">
      <c r="A131" s="827" t="s">
        <v>293</v>
      </c>
      <c r="B131" s="827"/>
      <c r="C131" s="827"/>
      <c r="D131" s="827"/>
      <c r="E131" s="166"/>
      <c r="F131" s="166"/>
      <c r="G131" s="166" t="s">
        <v>314</v>
      </c>
      <c r="H131" s="321" t="s">
        <v>296</v>
      </c>
      <c r="I131" s="321" t="s">
        <v>298</v>
      </c>
    </row>
    <row r="132" spans="1:9" ht="18.75" customHeight="1">
      <c r="A132" s="322" t="s">
        <v>315</v>
      </c>
      <c r="B132" s="322"/>
      <c r="C132" s="35"/>
      <c r="D132" s="35"/>
      <c r="E132" s="35"/>
      <c r="F132" s="66"/>
      <c r="G132" s="66"/>
      <c r="H132" s="134"/>
      <c r="I132" s="134"/>
    </row>
    <row r="133" spans="1:9" ht="18.75" customHeight="1">
      <c r="A133" s="323" t="s">
        <v>300</v>
      </c>
      <c r="B133" s="324"/>
      <c r="C133" s="324"/>
      <c r="D133" s="324"/>
      <c r="E133" s="325"/>
      <c r="F133" s="325"/>
      <c r="G133" s="326">
        <v>7180857402</v>
      </c>
      <c r="H133" s="326"/>
      <c r="I133" s="326">
        <v>7180857402</v>
      </c>
    </row>
    <row r="134" spans="1:9" ht="17.25" customHeight="1">
      <c r="A134" s="327" t="s">
        <v>316</v>
      </c>
      <c r="B134" s="328"/>
      <c r="C134" s="329"/>
      <c r="D134" s="330"/>
      <c r="E134" s="331"/>
      <c r="F134" s="331"/>
      <c r="G134" s="332"/>
      <c r="H134" s="332"/>
      <c r="I134" s="332">
        <v>0</v>
      </c>
    </row>
    <row r="135" spans="1:9" ht="19.5" customHeight="1">
      <c r="A135" s="333" t="s">
        <v>304</v>
      </c>
      <c r="B135" s="334"/>
      <c r="C135" s="335"/>
      <c r="D135" s="336"/>
      <c r="E135" s="337"/>
      <c r="F135" s="337"/>
      <c r="G135" s="337">
        <v>7180857402</v>
      </c>
      <c r="H135" s="337">
        <v>0</v>
      </c>
      <c r="I135" s="338">
        <v>7180857402</v>
      </c>
    </row>
    <row r="136" spans="1:9" ht="18.75" customHeight="1">
      <c r="A136" s="322" t="s">
        <v>317</v>
      </c>
      <c r="B136" s="339"/>
      <c r="C136" s="339"/>
      <c r="D136" s="339"/>
      <c r="E136" s="340"/>
      <c r="F136" s="340"/>
      <c r="G136" s="35"/>
      <c r="H136" s="35"/>
      <c r="I136" s="60"/>
    </row>
    <row r="137" spans="1:9" ht="18.75" customHeight="1">
      <c r="A137" s="323" t="s">
        <v>300</v>
      </c>
      <c r="B137" s="341"/>
      <c r="C137" s="324"/>
      <c r="D137" s="324"/>
      <c r="E137" s="342"/>
      <c r="F137" s="342"/>
      <c r="G137" s="326">
        <v>1695480220</v>
      </c>
      <c r="H137" s="326"/>
      <c r="I137" s="326">
        <v>1695480220</v>
      </c>
    </row>
    <row r="138" spans="1:9" s="347" customFormat="1" ht="17.25" customHeight="1">
      <c r="A138" s="343" t="s">
        <v>306</v>
      </c>
      <c r="B138" s="344"/>
      <c r="C138" s="344"/>
      <c r="D138" s="344"/>
      <c r="E138" s="345"/>
      <c r="F138" s="345"/>
      <c r="G138" s="346">
        <v>600000000</v>
      </c>
      <c r="H138" s="346"/>
      <c r="I138" s="346">
        <v>600000000</v>
      </c>
    </row>
    <row r="139" spans="1:9" s="347" customFormat="1" ht="17.25" customHeight="1">
      <c r="A139" s="327" t="s">
        <v>316</v>
      </c>
      <c r="B139" s="329"/>
      <c r="C139" s="329"/>
      <c r="D139" s="329"/>
      <c r="E139" s="348"/>
      <c r="F139" s="348"/>
      <c r="G139" s="332"/>
      <c r="H139" s="332"/>
      <c r="I139" s="332">
        <v>0</v>
      </c>
    </row>
    <row r="140" spans="1:9" ht="19.5" customHeight="1">
      <c r="A140" s="333" t="s">
        <v>304</v>
      </c>
      <c r="B140" s="334"/>
      <c r="C140" s="335"/>
      <c r="D140" s="336"/>
      <c r="E140" s="337"/>
      <c r="F140" s="337"/>
      <c r="G140" s="337">
        <v>2295480220</v>
      </c>
      <c r="H140" s="337">
        <v>0</v>
      </c>
      <c r="I140" s="338">
        <v>2295480220</v>
      </c>
    </row>
    <row r="141" spans="1:9" ht="18.75" customHeight="1">
      <c r="A141" s="349" t="s">
        <v>318</v>
      </c>
      <c r="B141" s="350"/>
      <c r="C141" s="351"/>
      <c r="D141" s="351"/>
      <c r="E141" s="352"/>
      <c r="F141" s="352"/>
      <c r="G141" s="353"/>
      <c r="H141" s="353"/>
      <c r="I141" s="60"/>
    </row>
    <row r="142" spans="1:9" ht="18.75" customHeight="1">
      <c r="A142" s="354" t="s">
        <v>309</v>
      </c>
      <c r="B142" s="314"/>
      <c r="C142" s="355"/>
      <c r="D142" s="355"/>
      <c r="E142" s="316"/>
      <c r="F142" s="316"/>
      <c r="G142" s="64">
        <v>5485377182</v>
      </c>
      <c r="H142" s="64">
        <v>0</v>
      </c>
      <c r="I142" s="35">
        <v>5485377182</v>
      </c>
    </row>
    <row r="143" spans="1:9" ht="19.5" customHeight="1" thickBot="1">
      <c r="A143" s="356" t="s">
        <v>310</v>
      </c>
      <c r="B143" s="357"/>
      <c r="C143" s="358"/>
      <c r="D143" s="358"/>
      <c r="E143" s="359"/>
      <c r="F143" s="359"/>
      <c r="G143" s="360">
        <v>4885377182</v>
      </c>
      <c r="H143" s="360">
        <v>0</v>
      </c>
      <c r="I143" s="360">
        <v>4885377182</v>
      </c>
    </row>
    <row r="144" spans="1:9" s="224" customFormat="1" ht="21.75" customHeight="1" thickTop="1">
      <c r="A144" s="188" t="s">
        <v>319</v>
      </c>
      <c r="B144" s="361" t="s">
        <v>320</v>
      </c>
      <c r="C144" s="220"/>
      <c r="D144" s="220"/>
      <c r="E144" s="220"/>
      <c r="F144" s="362"/>
      <c r="G144" s="363"/>
      <c r="H144" s="194" t="s">
        <v>262</v>
      </c>
      <c r="I144" s="195" t="s">
        <v>80</v>
      </c>
    </row>
    <row r="145" spans="1:9" s="224" customFormat="1" ht="21.75" customHeight="1">
      <c r="A145" s="306"/>
      <c r="B145" s="825" t="s">
        <v>321</v>
      </c>
      <c r="C145" s="825"/>
      <c r="D145" s="825"/>
      <c r="E145" s="825"/>
      <c r="F145" s="825"/>
      <c r="G145" s="202"/>
      <c r="H145" s="202"/>
      <c r="I145" s="202">
        <v>29422000</v>
      </c>
    </row>
    <row r="146" spans="1:9" s="224" customFormat="1" ht="18" customHeight="1">
      <c r="A146" s="306"/>
      <c r="B146" s="820" t="s">
        <v>322</v>
      </c>
      <c r="C146" s="820"/>
      <c r="D146" s="820"/>
      <c r="E146" s="820"/>
      <c r="F146" s="820"/>
      <c r="G146" s="202"/>
      <c r="H146" s="202">
        <v>124268758</v>
      </c>
      <c r="I146" s="202">
        <v>114268758</v>
      </c>
    </row>
    <row r="147" spans="1:9" s="224" customFormat="1" ht="18" customHeight="1">
      <c r="A147" s="306"/>
      <c r="B147" s="820" t="s">
        <v>323</v>
      </c>
      <c r="C147" s="820"/>
      <c r="D147" s="820"/>
      <c r="E147" s="820"/>
      <c r="F147" s="820"/>
      <c r="G147" s="202"/>
      <c r="H147" s="202">
        <v>13000000</v>
      </c>
      <c r="I147" s="202">
        <v>0</v>
      </c>
    </row>
    <row r="148" spans="1:9" s="224" customFormat="1" ht="18" customHeight="1">
      <c r="A148" s="306"/>
      <c r="B148" s="820" t="s">
        <v>324</v>
      </c>
      <c r="C148" s="820"/>
      <c r="D148" s="820"/>
      <c r="E148" s="820"/>
      <c r="F148" s="820"/>
      <c r="G148" s="202"/>
      <c r="H148" s="202">
        <v>20801836</v>
      </c>
      <c r="I148" s="202">
        <v>2440770</v>
      </c>
    </row>
    <row r="149" spans="1:9" s="224" customFormat="1" ht="18" customHeight="1">
      <c r="A149" s="306"/>
      <c r="B149" s="820" t="s">
        <v>325</v>
      </c>
      <c r="C149" s="820"/>
      <c r="D149" s="820"/>
      <c r="E149" s="820"/>
      <c r="F149" s="820"/>
      <c r="G149" s="202"/>
      <c r="H149" s="202">
        <v>150313896</v>
      </c>
      <c r="I149" s="202">
        <v>327877475</v>
      </c>
    </row>
    <row r="150" spans="1:9" s="224" customFormat="1" ht="18.75" customHeight="1" thickBot="1">
      <c r="A150" s="197"/>
      <c r="B150" s="364"/>
      <c r="C150" s="364"/>
      <c r="D150" s="365" t="s">
        <v>267</v>
      </c>
      <c r="E150" s="364"/>
      <c r="F150" s="214"/>
      <c r="G150" s="366"/>
      <c r="H150" s="367">
        <v>308384490</v>
      </c>
      <c r="I150" s="367">
        <v>474009003</v>
      </c>
    </row>
    <row r="151" spans="1:9" s="224" customFormat="1" ht="19.5" customHeight="1" thickTop="1">
      <c r="A151" s="188" t="s">
        <v>326</v>
      </c>
      <c r="B151" s="361" t="s">
        <v>327</v>
      </c>
      <c r="C151" s="220"/>
      <c r="D151" s="220"/>
      <c r="E151" s="220"/>
      <c r="F151" s="362"/>
      <c r="G151" s="363"/>
      <c r="H151" s="194" t="s">
        <v>262</v>
      </c>
      <c r="I151" s="195" t="s">
        <v>80</v>
      </c>
    </row>
    <row r="152" spans="1:9" s="224" customFormat="1" ht="21.75" customHeight="1">
      <c r="A152" s="306"/>
      <c r="B152" s="825" t="s">
        <v>328</v>
      </c>
      <c r="C152" s="825"/>
      <c r="D152" s="825"/>
      <c r="E152" s="825"/>
      <c r="F152" s="825"/>
      <c r="G152" s="202"/>
      <c r="H152" s="202">
        <v>17294949679</v>
      </c>
      <c r="I152" s="202">
        <v>22023070499</v>
      </c>
    </row>
    <row r="153" spans="1:9" s="277" customFormat="1" ht="18" customHeight="1">
      <c r="A153" s="368"/>
      <c r="B153" s="369"/>
      <c r="C153" s="370" t="s">
        <v>329</v>
      </c>
      <c r="D153" s="370"/>
      <c r="E153" s="370"/>
      <c r="F153" s="208"/>
      <c r="G153" s="208"/>
      <c r="H153" s="208">
        <v>10964277719</v>
      </c>
      <c r="I153" s="208">
        <v>12676133994</v>
      </c>
    </row>
    <row r="154" spans="1:9" s="277" customFormat="1" ht="18" customHeight="1">
      <c r="A154" s="368"/>
      <c r="B154" s="369"/>
      <c r="C154" s="372" t="s">
        <v>330</v>
      </c>
      <c r="D154" s="372"/>
      <c r="E154" s="372"/>
      <c r="F154" s="373"/>
      <c r="G154" s="208"/>
      <c r="H154" s="208">
        <v>3654318800</v>
      </c>
      <c r="I154" s="208">
        <v>3708500000</v>
      </c>
    </row>
    <row r="155" spans="1:9" s="277" customFormat="1" ht="18" customHeight="1">
      <c r="A155" s="368"/>
      <c r="B155" s="369"/>
      <c r="C155" s="372" t="s">
        <v>331</v>
      </c>
      <c r="D155" s="372"/>
      <c r="E155" s="372"/>
      <c r="F155" s="373"/>
      <c r="G155" s="208"/>
      <c r="H155" s="208"/>
      <c r="I155" s="208">
        <v>1089311505</v>
      </c>
    </row>
    <row r="156" spans="1:9" s="277" customFormat="1" ht="18" customHeight="1">
      <c r="A156" s="368"/>
      <c r="B156" s="369"/>
      <c r="C156" s="372" t="s">
        <v>332</v>
      </c>
      <c r="D156" s="372"/>
      <c r="E156" s="372"/>
      <c r="F156" s="373"/>
      <c r="G156" s="208"/>
      <c r="H156" s="208"/>
      <c r="I156" s="208">
        <v>266125000</v>
      </c>
    </row>
    <row r="157" spans="1:9" s="277" customFormat="1" ht="18" customHeight="1">
      <c r="A157" s="368"/>
      <c r="B157" s="369"/>
      <c r="C157" s="370" t="s">
        <v>333</v>
      </c>
      <c r="D157" s="370"/>
      <c r="E157" s="370"/>
      <c r="F157" s="374"/>
      <c r="G157" s="208"/>
      <c r="H157" s="208">
        <v>2676353160</v>
      </c>
      <c r="I157" s="208">
        <v>4283000000</v>
      </c>
    </row>
    <row r="158" spans="1:9" s="224" customFormat="1" ht="19.5" customHeight="1">
      <c r="A158" s="306"/>
      <c r="B158" s="820" t="s">
        <v>334</v>
      </c>
      <c r="C158" s="820"/>
      <c r="D158" s="820"/>
      <c r="E158" s="820"/>
      <c r="F158" s="820"/>
      <c r="G158" s="202"/>
      <c r="H158" s="202">
        <v>1795112866</v>
      </c>
      <c r="I158" s="202">
        <v>1042988114</v>
      </c>
    </row>
    <row r="159" spans="1:9" s="277" customFormat="1" ht="18" customHeight="1">
      <c r="A159" s="368"/>
      <c r="B159" s="369"/>
      <c r="C159" s="370" t="s">
        <v>335</v>
      </c>
      <c r="D159" s="370"/>
      <c r="E159" s="370"/>
      <c r="F159" s="208"/>
      <c r="G159" s="208"/>
      <c r="H159" s="208">
        <v>592000000</v>
      </c>
      <c r="I159" s="208">
        <v>518000000</v>
      </c>
    </row>
    <row r="160" spans="1:9" s="277" customFormat="1" ht="18" customHeight="1">
      <c r="A160" s="368"/>
      <c r="B160" s="369"/>
      <c r="C160" s="372" t="s">
        <v>336</v>
      </c>
      <c r="D160" s="372"/>
      <c r="E160" s="372"/>
      <c r="F160" s="373"/>
      <c r="G160" s="208"/>
      <c r="H160" s="208">
        <v>142261666</v>
      </c>
      <c r="I160" s="208"/>
    </row>
    <row r="161" spans="1:9" s="277" customFormat="1" ht="18" customHeight="1">
      <c r="A161" s="368"/>
      <c r="B161" s="369"/>
      <c r="C161" s="370" t="s">
        <v>337</v>
      </c>
      <c r="D161" s="370"/>
      <c r="E161" s="370"/>
      <c r="F161" s="374"/>
      <c r="G161" s="208"/>
      <c r="H161" s="208">
        <v>1060851200</v>
      </c>
      <c r="I161" s="208">
        <v>524988114</v>
      </c>
    </row>
    <row r="162" spans="1:9" s="224" customFormat="1" ht="18.75" customHeight="1" thickBot="1">
      <c r="A162" s="197"/>
      <c r="B162" s="364"/>
      <c r="C162" s="364"/>
      <c r="D162" s="365" t="s">
        <v>267</v>
      </c>
      <c r="E162" s="364"/>
      <c r="F162" s="214"/>
      <c r="G162" s="366"/>
      <c r="H162" s="367">
        <v>19090062545</v>
      </c>
      <c r="I162" s="367">
        <v>23066058613</v>
      </c>
    </row>
    <row r="163" spans="1:9" ht="15.75" customHeight="1" thickTop="1">
      <c r="A163" s="354"/>
      <c r="B163" s="314"/>
      <c r="C163" s="355"/>
      <c r="D163" s="355"/>
      <c r="E163" s="316"/>
      <c r="F163" s="64"/>
      <c r="G163" s="64"/>
      <c r="H163" s="64"/>
      <c r="I163" s="64"/>
    </row>
    <row r="164" spans="1:9" ht="19.5" customHeight="1">
      <c r="A164" s="184" t="s">
        <v>338</v>
      </c>
      <c r="B164" s="253" t="s">
        <v>339</v>
      </c>
      <c r="C164" s="235"/>
      <c r="D164" s="235"/>
      <c r="E164" s="235"/>
      <c r="F164" s="254"/>
      <c r="G164" s="255"/>
      <c r="H164" s="237" t="s">
        <v>262</v>
      </c>
      <c r="I164" s="238" t="s">
        <v>80</v>
      </c>
    </row>
    <row r="165" spans="1:9" ht="21.75" customHeight="1">
      <c r="A165" s="256"/>
      <c r="B165" s="257" t="s">
        <v>340</v>
      </c>
      <c r="D165" s="104"/>
      <c r="E165" s="258"/>
      <c r="F165" s="258"/>
      <c r="G165" s="259"/>
      <c r="H165" s="35">
        <v>253178302</v>
      </c>
      <c r="I165" s="35">
        <v>78180223</v>
      </c>
    </row>
    <row r="166" spans="1:9" ht="19.5" customHeight="1" hidden="1">
      <c r="A166" s="256"/>
      <c r="B166" s="257" t="s">
        <v>291</v>
      </c>
      <c r="D166" s="104"/>
      <c r="E166" s="258"/>
      <c r="F166" s="258"/>
      <c r="G166" s="259"/>
      <c r="I166" s="147"/>
    </row>
    <row r="167" spans="1:9" ht="19.5" customHeight="1">
      <c r="A167" s="256"/>
      <c r="B167" s="257" t="s">
        <v>341</v>
      </c>
      <c r="D167" s="104"/>
      <c r="E167" s="258"/>
      <c r="F167" s="258"/>
      <c r="G167" s="259"/>
      <c r="I167" s="147">
        <v>386913934</v>
      </c>
    </row>
    <row r="168" spans="1:9" ht="19.5" customHeight="1">
      <c r="A168" s="256"/>
      <c r="B168" s="257" t="s">
        <v>342</v>
      </c>
      <c r="D168" s="104"/>
      <c r="E168" s="258"/>
      <c r="F168" s="258"/>
      <c r="G168" s="259"/>
      <c r="H168" s="147">
        <v>2250000</v>
      </c>
      <c r="I168" s="147">
        <v>750000</v>
      </c>
    </row>
    <row r="169" spans="1:9" ht="19.5" customHeight="1" hidden="1">
      <c r="A169" s="256"/>
      <c r="B169" s="257" t="s">
        <v>343</v>
      </c>
      <c r="D169" s="104"/>
      <c r="E169" s="258"/>
      <c r="F169" s="258"/>
      <c r="G169" s="259"/>
      <c r="I169" s="147"/>
    </row>
    <row r="170" spans="1:9" s="224" customFormat="1" ht="19.5" customHeight="1" hidden="1">
      <c r="A170" s="375"/>
      <c r="B170" s="376" t="s">
        <v>344</v>
      </c>
      <c r="D170" s="225"/>
      <c r="E170" s="377"/>
      <c r="F170" s="377"/>
      <c r="G170" s="378"/>
      <c r="H170" s="228"/>
      <c r="I170" s="228"/>
    </row>
    <row r="171" spans="2:9" ht="18.75" customHeight="1" thickBot="1">
      <c r="B171" s="241"/>
      <c r="C171" s="241"/>
      <c r="D171" s="260" t="s">
        <v>267</v>
      </c>
      <c r="E171" s="241"/>
      <c r="F171" s="261"/>
      <c r="G171" s="262"/>
      <c r="H171" s="243">
        <v>255428302</v>
      </c>
      <c r="I171" s="243">
        <v>465844157</v>
      </c>
    </row>
    <row r="172" spans="1:9" ht="17.25" customHeight="1" hidden="1">
      <c r="A172" s="184" t="s">
        <v>345</v>
      </c>
      <c r="B172" s="253" t="s">
        <v>346</v>
      </c>
      <c r="C172" s="235"/>
      <c r="D172" s="235"/>
      <c r="E172" s="235"/>
      <c r="F172" s="254"/>
      <c r="G172" s="255"/>
      <c r="H172" s="237" t="s">
        <v>262</v>
      </c>
      <c r="I172" s="237">
        <v>38718</v>
      </c>
    </row>
    <row r="173" spans="1:9" ht="21.75" customHeight="1" hidden="1">
      <c r="A173" s="256"/>
      <c r="B173" s="257" t="s">
        <v>347</v>
      </c>
      <c r="D173" s="104"/>
      <c r="E173" s="104"/>
      <c r="F173" s="258"/>
      <c r="G173" s="259"/>
      <c r="H173" s="147">
        <v>308220004</v>
      </c>
      <c r="I173" s="147">
        <v>209820568</v>
      </c>
    </row>
    <row r="174" spans="1:9" ht="18.75" customHeight="1" hidden="1">
      <c r="A174" s="256"/>
      <c r="B174" s="241"/>
      <c r="C174" s="241"/>
      <c r="D174" s="260" t="s">
        <v>267</v>
      </c>
      <c r="E174" s="241"/>
      <c r="F174" s="261"/>
      <c r="G174" s="262"/>
      <c r="H174" s="243">
        <v>308220004</v>
      </c>
      <c r="I174" s="243">
        <v>209820568</v>
      </c>
    </row>
    <row r="175" spans="1:9" ht="15" customHeight="1" thickTop="1">
      <c r="A175" s="256"/>
      <c r="B175" s="379"/>
      <c r="C175" s="380"/>
      <c r="D175" s="380"/>
      <c r="E175" s="380"/>
      <c r="F175" s="380"/>
      <c r="G175" s="380"/>
      <c r="H175" s="380"/>
      <c r="I175" s="380"/>
    </row>
    <row r="176" spans="1:9" ht="19.5" customHeight="1">
      <c r="A176" s="184" t="s">
        <v>345</v>
      </c>
      <c r="B176" s="253" t="s">
        <v>346</v>
      </c>
      <c r="C176" s="235"/>
      <c r="D176" s="235"/>
      <c r="E176" s="235"/>
      <c r="F176" s="254"/>
      <c r="G176" s="255"/>
      <c r="H176" s="237" t="s">
        <v>262</v>
      </c>
      <c r="I176" s="238" t="s">
        <v>80</v>
      </c>
    </row>
    <row r="177" spans="1:9" ht="21.75" customHeight="1">
      <c r="A177" s="256"/>
      <c r="B177" s="257" t="s">
        <v>348</v>
      </c>
      <c r="D177" s="104"/>
      <c r="E177" s="258"/>
      <c r="F177" s="258"/>
      <c r="G177" s="259"/>
      <c r="H177" s="35">
        <v>6228630</v>
      </c>
      <c r="I177" s="35">
        <v>4025430</v>
      </c>
    </row>
    <row r="178" spans="1:9" ht="19.5" customHeight="1" hidden="1">
      <c r="A178" s="256"/>
      <c r="B178" s="257" t="s">
        <v>291</v>
      </c>
      <c r="D178" s="104"/>
      <c r="E178" s="258"/>
      <c r="F178" s="258"/>
      <c r="G178" s="259"/>
      <c r="I178" s="35">
        <v>4025430</v>
      </c>
    </row>
    <row r="179" spans="1:9" ht="19.5" customHeight="1" hidden="1">
      <c r="A179" s="256"/>
      <c r="B179" s="257" t="s">
        <v>343</v>
      </c>
      <c r="D179" s="104"/>
      <c r="E179" s="258"/>
      <c r="F179" s="258"/>
      <c r="G179" s="259"/>
      <c r="I179" s="35">
        <v>4025430</v>
      </c>
    </row>
    <row r="180" spans="1:9" s="224" customFormat="1" ht="19.5" customHeight="1" hidden="1">
      <c r="A180" s="375"/>
      <c r="B180" s="376" t="s">
        <v>344</v>
      </c>
      <c r="D180" s="225"/>
      <c r="E180" s="377"/>
      <c r="F180" s="377"/>
      <c r="G180" s="378"/>
      <c r="H180" s="228"/>
      <c r="I180" s="35">
        <v>4025430</v>
      </c>
    </row>
    <row r="181" spans="2:9" ht="18.75" customHeight="1" thickBot="1">
      <c r="B181" s="241"/>
      <c r="C181" s="241"/>
      <c r="D181" s="260" t="s">
        <v>267</v>
      </c>
      <c r="E181" s="241"/>
      <c r="F181" s="261"/>
      <c r="G181" s="262"/>
      <c r="H181" s="243">
        <v>6228630</v>
      </c>
      <c r="I181" s="37">
        <v>4025430</v>
      </c>
    </row>
    <row r="182" spans="1:9" ht="21.75" customHeight="1" thickTop="1">
      <c r="A182" s="184" t="s">
        <v>349</v>
      </c>
      <c r="B182" s="253" t="s">
        <v>350</v>
      </c>
      <c r="C182" s="235"/>
      <c r="D182" s="235"/>
      <c r="E182" s="235"/>
      <c r="F182" s="254"/>
      <c r="G182" s="255"/>
      <c r="H182" s="237" t="s">
        <v>262</v>
      </c>
      <c r="I182" s="238" t="s">
        <v>80</v>
      </c>
    </row>
    <row r="183" spans="1:9" ht="3.75" customHeight="1">
      <c r="A183" s="184"/>
      <c r="B183" s="381"/>
      <c r="C183" s="104"/>
      <c r="D183" s="104"/>
      <c r="E183" s="104"/>
      <c r="F183" s="258"/>
      <c r="G183" s="259"/>
      <c r="H183" s="382"/>
      <c r="I183" s="382"/>
    </row>
    <row r="184" spans="1:9" ht="19.5" customHeight="1">
      <c r="A184" s="184"/>
      <c r="B184" s="383" t="s">
        <v>351</v>
      </c>
      <c r="C184" s="104"/>
      <c r="D184" s="104"/>
      <c r="E184" s="104"/>
      <c r="F184" s="258"/>
      <c r="G184" s="259"/>
      <c r="H184" s="239">
        <v>27695584</v>
      </c>
      <c r="I184" s="64">
        <v>24216097</v>
      </c>
    </row>
    <row r="185" spans="1:9" s="224" customFormat="1" ht="19.5" customHeight="1">
      <c r="A185" s="375"/>
      <c r="B185" s="376" t="s">
        <v>352</v>
      </c>
      <c r="C185" s="384"/>
      <c r="D185" s="225"/>
      <c r="E185" s="225"/>
      <c r="F185" s="377"/>
      <c r="G185" s="378"/>
      <c r="H185" s="266">
        <v>143045592</v>
      </c>
      <c r="I185" s="266">
        <v>165055539</v>
      </c>
    </row>
    <row r="186" spans="1:9" s="224" customFormat="1" ht="19.5" customHeight="1" hidden="1">
      <c r="A186" s="375"/>
      <c r="B186" s="376" t="s">
        <v>353</v>
      </c>
      <c r="C186" s="384"/>
      <c r="D186" s="225"/>
      <c r="E186" s="225"/>
      <c r="F186" s="377"/>
      <c r="G186" s="378"/>
      <c r="H186" s="266"/>
      <c r="I186" s="266"/>
    </row>
    <row r="187" spans="1:9" s="224" customFormat="1" ht="19.5" customHeight="1">
      <c r="A187" s="375"/>
      <c r="B187" s="257" t="s">
        <v>354</v>
      </c>
      <c r="C187" s="384"/>
      <c r="D187" s="225"/>
      <c r="E187" s="225"/>
      <c r="F187" s="377"/>
      <c r="G187" s="378"/>
      <c r="H187" s="266">
        <v>56172000</v>
      </c>
      <c r="I187" s="266">
        <v>0</v>
      </c>
    </row>
    <row r="188" spans="1:9" ht="19.5" customHeight="1">
      <c r="A188" s="256"/>
      <c r="B188" s="257" t="s">
        <v>355</v>
      </c>
      <c r="C188" s="66"/>
      <c r="D188" s="104"/>
      <c r="E188" s="104"/>
      <c r="F188" s="258"/>
      <c r="G188" s="259"/>
      <c r="H188" s="134">
        <v>200000000</v>
      </c>
      <c r="I188" s="134">
        <v>200000000</v>
      </c>
    </row>
    <row r="189" spans="1:9" ht="19.5" customHeight="1">
      <c r="A189" s="256"/>
      <c r="B189" s="257" t="s">
        <v>356</v>
      </c>
      <c r="C189" s="66"/>
      <c r="D189" s="104"/>
      <c r="E189" s="104"/>
      <c r="F189" s="258"/>
      <c r="G189" s="259"/>
      <c r="H189" s="134"/>
      <c r="I189" s="134">
        <v>1000000000</v>
      </c>
    </row>
    <row r="190" spans="1:9" ht="19.5" customHeight="1">
      <c r="A190" s="256"/>
      <c r="B190" s="257" t="s">
        <v>357</v>
      </c>
      <c r="C190" s="66"/>
      <c r="D190" s="104"/>
      <c r="E190" s="104"/>
      <c r="F190" s="258"/>
      <c r="G190" s="259"/>
      <c r="H190" s="134"/>
      <c r="I190" s="134">
        <v>1000000000</v>
      </c>
    </row>
    <row r="191" spans="1:9" ht="19.5" customHeight="1">
      <c r="A191" s="256"/>
      <c r="B191" s="257" t="s">
        <v>358</v>
      </c>
      <c r="C191" s="66"/>
      <c r="D191" s="104"/>
      <c r="E191" s="104"/>
      <c r="F191" s="258"/>
      <c r="G191" s="259"/>
      <c r="H191" s="134">
        <v>300000000</v>
      </c>
      <c r="I191" s="134">
        <v>300000000</v>
      </c>
    </row>
    <row r="192" spans="1:9" ht="19.5" customHeight="1">
      <c r="A192" s="256"/>
      <c r="B192" s="257" t="s">
        <v>359</v>
      </c>
      <c r="C192" s="66"/>
      <c r="D192" s="104"/>
      <c r="E192" s="104"/>
      <c r="F192" s="258"/>
      <c r="G192" s="259"/>
      <c r="H192" s="134">
        <v>1000000000</v>
      </c>
      <c r="I192" s="134">
        <v>1000000000</v>
      </c>
    </row>
    <row r="193" spans="1:9" ht="19.5" customHeight="1">
      <c r="A193" s="256"/>
      <c r="B193" s="257" t="s">
        <v>360</v>
      </c>
      <c r="C193" s="66"/>
      <c r="D193" s="104"/>
      <c r="E193" s="104"/>
      <c r="F193" s="258"/>
      <c r="G193" s="259"/>
      <c r="H193" s="134">
        <v>800000000</v>
      </c>
      <c r="I193" s="134">
        <v>800000000</v>
      </c>
    </row>
    <row r="194" spans="1:9" ht="19.5" customHeight="1">
      <c r="A194" s="256"/>
      <c r="B194" s="257" t="s">
        <v>361</v>
      </c>
      <c r="D194" s="385"/>
      <c r="E194" s="386"/>
      <c r="F194" s="122"/>
      <c r="G194" s="387"/>
      <c r="H194" s="147">
        <v>1000000000</v>
      </c>
      <c r="I194" s="147">
        <v>1000000000</v>
      </c>
    </row>
    <row r="195" spans="1:9" ht="19.5" customHeight="1">
      <c r="A195" s="256"/>
      <c r="B195" s="257" t="s">
        <v>362</v>
      </c>
      <c r="D195" s="385"/>
      <c r="E195" s="386"/>
      <c r="F195" s="122"/>
      <c r="G195" s="387"/>
      <c r="H195" s="147">
        <v>2000000000</v>
      </c>
      <c r="I195" s="229"/>
    </row>
    <row r="196" spans="1:9" ht="19.5" customHeight="1">
      <c r="A196" s="256"/>
      <c r="B196" s="257" t="s">
        <v>363</v>
      </c>
      <c r="D196" s="385"/>
      <c r="E196" s="386"/>
      <c r="F196" s="122"/>
      <c r="G196" s="387"/>
      <c r="H196" s="147">
        <v>3760391</v>
      </c>
      <c r="I196" s="229">
        <v>2420338</v>
      </c>
    </row>
    <row r="197" spans="1:9" ht="19.5" customHeight="1">
      <c r="A197" s="256"/>
      <c r="B197" s="257" t="s">
        <v>364</v>
      </c>
      <c r="D197" s="385"/>
      <c r="E197" s="386"/>
      <c r="F197" s="122"/>
      <c r="G197" s="387"/>
      <c r="H197" s="147">
        <v>13138000</v>
      </c>
      <c r="I197" s="229">
        <v>65288000</v>
      </c>
    </row>
    <row r="198" spans="1:9" s="347" customFormat="1" ht="19.5" customHeight="1">
      <c r="A198" s="388"/>
      <c r="B198" s="385"/>
      <c r="C198" s="389" t="s">
        <v>365</v>
      </c>
      <c r="D198" s="385"/>
      <c r="E198" s="386"/>
      <c r="F198" s="122"/>
      <c r="G198" s="387"/>
      <c r="H198" s="390">
        <v>1238000</v>
      </c>
      <c r="I198" s="371">
        <v>1238000</v>
      </c>
    </row>
    <row r="199" spans="1:9" s="347" customFormat="1" ht="19.5" customHeight="1">
      <c r="A199" s="388"/>
      <c r="B199" s="385"/>
      <c r="C199" s="389" t="s">
        <v>366</v>
      </c>
      <c r="D199" s="385"/>
      <c r="E199" s="386"/>
      <c r="F199" s="122"/>
      <c r="G199" s="387"/>
      <c r="H199" s="390">
        <v>11900000</v>
      </c>
      <c r="I199" s="371">
        <v>64050000</v>
      </c>
    </row>
    <row r="200" spans="1:9" ht="21" customHeight="1" thickBot="1">
      <c r="A200" s="256"/>
      <c r="B200" s="241"/>
      <c r="C200" s="241"/>
      <c r="D200" s="260" t="s">
        <v>267</v>
      </c>
      <c r="E200" s="241"/>
      <c r="F200" s="261"/>
      <c r="G200" s="262"/>
      <c r="H200" s="367">
        <v>5543811567</v>
      </c>
      <c r="I200" s="367">
        <v>5556979974</v>
      </c>
    </row>
    <row r="201" spans="1:9" ht="15" customHeight="1" thickTop="1">
      <c r="A201" s="256"/>
      <c r="B201" s="89"/>
      <c r="C201" s="104"/>
      <c r="D201" s="104"/>
      <c r="E201" s="104"/>
      <c r="F201" s="258"/>
      <c r="G201" s="259"/>
      <c r="I201" s="147"/>
    </row>
    <row r="202" spans="1:9" ht="19.5" customHeight="1">
      <c r="A202" s="821" t="s">
        <v>367</v>
      </c>
      <c r="B202" s="822"/>
      <c r="C202" s="822"/>
      <c r="D202" s="822"/>
      <c r="E202" s="822"/>
      <c r="F202" s="254"/>
      <c r="G202" s="255"/>
      <c r="H202" s="237" t="s">
        <v>262</v>
      </c>
      <c r="I202" s="238" t="s">
        <v>80</v>
      </c>
    </row>
    <row r="203" spans="1:9" ht="17.25" customHeight="1">
      <c r="A203" s="391"/>
      <c r="B203" s="257" t="s">
        <v>368</v>
      </c>
      <c r="D203" s="104"/>
      <c r="E203" s="104"/>
      <c r="F203" s="258"/>
      <c r="G203" s="259"/>
      <c r="H203" s="147">
        <v>3408000000</v>
      </c>
      <c r="I203" s="147">
        <v>3598900000</v>
      </c>
    </row>
    <row r="204" spans="1:9" s="347" customFormat="1" ht="17.25" customHeight="1">
      <c r="A204" s="388"/>
      <c r="B204" s="385"/>
      <c r="C204" s="389" t="s">
        <v>369</v>
      </c>
      <c r="D204" s="386"/>
      <c r="E204" s="386"/>
      <c r="F204" s="122"/>
      <c r="G204" s="387"/>
      <c r="H204" s="390">
        <v>3408000000</v>
      </c>
      <c r="I204" s="390">
        <v>3334000000</v>
      </c>
    </row>
    <row r="205" spans="1:9" s="347" customFormat="1" ht="17.25" customHeight="1">
      <c r="A205" s="388"/>
      <c r="B205" s="385"/>
      <c r="C205" s="392" t="s">
        <v>370</v>
      </c>
      <c r="D205" s="386"/>
      <c r="E205" s="386"/>
      <c r="F205" s="122"/>
      <c r="G205" s="387"/>
      <c r="H205" s="390"/>
      <c r="I205" s="390">
        <v>264900000</v>
      </c>
    </row>
    <row r="206" spans="1:9" ht="17.25" customHeight="1">
      <c r="A206" s="256"/>
      <c r="B206" s="257" t="s">
        <v>371</v>
      </c>
      <c r="D206" s="104"/>
      <c r="E206" s="104"/>
      <c r="F206" s="258"/>
      <c r="G206" s="259"/>
      <c r="H206" s="147">
        <v>4113486488</v>
      </c>
      <c r="I206" s="147">
        <v>4113486488</v>
      </c>
    </row>
    <row r="207" spans="1:9" s="347" customFormat="1" ht="17.25" customHeight="1">
      <c r="A207" s="388"/>
      <c r="B207" s="385"/>
      <c r="C207" s="389" t="s">
        <v>372</v>
      </c>
      <c r="D207" s="386"/>
      <c r="E207" s="386"/>
      <c r="F207" s="122"/>
      <c r="G207" s="387"/>
      <c r="H207" s="390">
        <v>4113486488</v>
      </c>
      <c r="I207" s="390">
        <v>4113486488</v>
      </c>
    </row>
    <row r="208" spans="1:9" ht="21" customHeight="1" thickBot="1">
      <c r="A208" s="256"/>
      <c r="B208" s="241"/>
      <c r="C208" s="241"/>
      <c r="D208" s="260" t="s">
        <v>267</v>
      </c>
      <c r="E208" s="241"/>
      <c r="F208" s="261"/>
      <c r="G208" s="262"/>
      <c r="H208" s="367">
        <v>7521486488</v>
      </c>
      <c r="I208" s="367">
        <v>7712386488</v>
      </c>
    </row>
    <row r="209" spans="1:9" ht="12" customHeight="1" thickTop="1">
      <c r="A209" s="256"/>
      <c r="B209" s="89"/>
      <c r="C209" s="104"/>
      <c r="D209" s="104"/>
      <c r="E209" s="104"/>
      <c r="F209" s="258"/>
      <c r="G209" s="259"/>
      <c r="I209" s="147"/>
    </row>
    <row r="210" spans="1:9" ht="79.5" customHeight="1">
      <c r="A210" s="256"/>
      <c r="B210" s="823" t="s">
        <v>373</v>
      </c>
      <c r="C210" s="823"/>
      <c r="D210" s="823"/>
      <c r="E210" s="823"/>
      <c r="F210" s="823"/>
      <c r="G210" s="823"/>
      <c r="H210" s="823"/>
      <c r="I210" s="823"/>
    </row>
    <row r="211" spans="1:9" s="224" customFormat="1" ht="21.75" customHeight="1">
      <c r="A211" s="188" t="s">
        <v>374</v>
      </c>
      <c r="B211" s="393" t="s">
        <v>375</v>
      </c>
      <c r="C211" s="225"/>
      <c r="D211" s="225"/>
      <c r="E211" s="225"/>
      <c r="F211" s="373"/>
      <c r="G211" s="378"/>
      <c r="H211" s="228"/>
      <c r="I211" s="228"/>
    </row>
    <row r="212" spans="1:9" s="224" customFormat="1" ht="21.75" customHeight="1">
      <c r="A212" s="394" t="s">
        <v>376</v>
      </c>
      <c r="B212" s="395" t="s">
        <v>377</v>
      </c>
      <c r="D212" s="225"/>
      <c r="E212" s="225"/>
      <c r="F212" s="373"/>
      <c r="G212" s="378"/>
      <c r="H212" s="228"/>
      <c r="I212" s="228"/>
    </row>
    <row r="213" spans="1:9" s="224" customFormat="1" ht="36" customHeight="1">
      <c r="A213" s="824" t="s">
        <v>378</v>
      </c>
      <c r="B213" s="824"/>
      <c r="C213" s="824"/>
      <c r="D213" s="824"/>
      <c r="E213" s="185" t="s">
        <v>379</v>
      </c>
      <c r="F213" s="396" t="s">
        <v>380</v>
      </c>
      <c r="G213" s="396" t="s">
        <v>381</v>
      </c>
      <c r="H213" s="396" t="s">
        <v>382</v>
      </c>
      <c r="I213" s="396" t="s">
        <v>383</v>
      </c>
    </row>
    <row r="214" spans="1:9" s="224" customFormat="1" ht="21" customHeight="1">
      <c r="A214" s="397" t="s">
        <v>384</v>
      </c>
      <c r="B214" s="398"/>
      <c r="C214" s="399"/>
      <c r="D214" s="399"/>
      <c r="E214" s="400">
        <v>20000000000</v>
      </c>
      <c r="F214" s="400"/>
      <c r="G214" s="401"/>
      <c r="H214" s="401"/>
      <c r="I214" s="401"/>
    </row>
    <row r="215" spans="1:9" s="224" customFormat="1" ht="21.75" customHeight="1" hidden="1">
      <c r="A215" s="275" t="s">
        <v>385</v>
      </c>
      <c r="C215" s="225"/>
      <c r="D215" s="225"/>
      <c r="E215" s="402"/>
      <c r="F215" s="402"/>
      <c r="G215" s="403"/>
      <c r="H215" s="403"/>
      <c r="I215" s="403"/>
    </row>
    <row r="216" spans="1:9" s="224" customFormat="1" ht="3.75" customHeight="1">
      <c r="A216" s="275"/>
      <c r="C216" s="225"/>
      <c r="D216" s="225"/>
      <c r="E216" s="374"/>
      <c r="F216" s="374"/>
      <c r="G216" s="404"/>
      <c r="H216" s="404"/>
      <c r="I216" s="404"/>
    </row>
    <row r="217" spans="1:9" s="224" customFormat="1" ht="18.75" customHeight="1">
      <c r="A217" s="275" t="s">
        <v>386</v>
      </c>
      <c r="B217" s="225"/>
      <c r="C217" s="225"/>
      <c r="D217" s="384"/>
      <c r="E217" s="374"/>
      <c r="F217" s="405"/>
      <c r="G217" s="373">
        <v>84733212</v>
      </c>
      <c r="H217" s="406"/>
      <c r="I217" s="406"/>
    </row>
    <row r="218" spans="1:9" s="224" customFormat="1" ht="18.75" customHeight="1">
      <c r="A218" s="275" t="s">
        <v>387</v>
      </c>
      <c r="B218" s="225"/>
      <c r="C218" s="225"/>
      <c r="D218" s="384"/>
      <c r="E218" s="374"/>
      <c r="F218" s="405"/>
      <c r="G218" s="405"/>
      <c r="H218" s="406"/>
      <c r="I218" s="406">
        <v>0</v>
      </c>
    </row>
    <row r="219" spans="1:9" s="224" customFormat="1" ht="18.75" customHeight="1">
      <c r="A219" s="275" t="s">
        <v>388</v>
      </c>
      <c r="B219" s="225"/>
      <c r="C219" s="225"/>
      <c r="D219" s="384"/>
      <c r="E219" s="374"/>
      <c r="F219" s="405"/>
      <c r="G219" s="373"/>
      <c r="H219" s="406"/>
      <c r="I219" s="406"/>
    </row>
    <row r="220" spans="1:9" s="224" customFormat="1" ht="36" customHeight="1">
      <c r="A220" s="813" t="s">
        <v>389</v>
      </c>
      <c r="B220" s="814"/>
      <c r="C220" s="814"/>
      <c r="D220" s="814"/>
      <c r="E220" s="407">
        <v>20000000000</v>
      </c>
      <c r="F220" s="407"/>
      <c r="G220" s="407">
        <v>84733212</v>
      </c>
      <c r="H220" s="407"/>
      <c r="I220" s="407">
        <v>0</v>
      </c>
    </row>
    <row r="221" spans="1:9" s="224" customFormat="1" ht="3.75" customHeight="1">
      <c r="A221" s="408"/>
      <c r="B221" s="225"/>
      <c r="C221" s="225"/>
      <c r="D221" s="384"/>
      <c r="E221" s="82"/>
      <c r="F221" s="82"/>
      <c r="G221" s="82"/>
      <c r="H221" s="82"/>
      <c r="I221" s="82"/>
    </row>
    <row r="222" spans="1:9" s="224" customFormat="1" ht="17.25" customHeight="1">
      <c r="A222" s="815" t="s">
        <v>390</v>
      </c>
      <c r="B222" s="815"/>
      <c r="C222" s="815"/>
      <c r="D222" s="815"/>
      <c r="E222" s="374"/>
      <c r="F222" s="374">
        <v>9742977840</v>
      </c>
      <c r="G222" s="82"/>
      <c r="H222" s="82"/>
      <c r="I222" s="82"/>
    </row>
    <row r="223" spans="1:9" s="224" customFormat="1" ht="17.25" customHeight="1">
      <c r="A223" s="275" t="s">
        <v>391</v>
      </c>
      <c r="B223" s="409"/>
      <c r="C223" s="409"/>
      <c r="D223" s="409"/>
      <c r="E223" s="374"/>
      <c r="F223" s="82"/>
      <c r="G223" s="82"/>
      <c r="H223" s="82"/>
      <c r="I223" s="374">
        <v>3668672230</v>
      </c>
    </row>
    <row r="224" spans="1:9" s="224" customFormat="1" ht="18.75" customHeight="1">
      <c r="A224" s="275" t="s">
        <v>392</v>
      </c>
      <c r="B224" s="410"/>
      <c r="C224" s="410"/>
      <c r="D224" s="410"/>
      <c r="E224" s="374"/>
      <c r="F224" s="374"/>
      <c r="G224" s="374">
        <v>5340383</v>
      </c>
      <c r="H224" s="411"/>
      <c r="I224" s="411"/>
    </row>
    <row r="225" spans="1:9" s="224" customFormat="1" ht="18.75" customHeight="1">
      <c r="A225" s="275" t="s">
        <v>393</v>
      </c>
      <c r="B225" s="275"/>
      <c r="C225" s="275"/>
      <c r="D225" s="275"/>
      <c r="E225" s="374"/>
      <c r="F225" s="374"/>
      <c r="G225" s="374">
        <v>1847102711</v>
      </c>
      <c r="H225" s="411">
        <v>453423812</v>
      </c>
      <c r="I225" s="411"/>
    </row>
    <row r="226" spans="1:9" s="224" customFormat="1" ht="18.75" customHeight="1">
      <c r="A226" s="275" t="s">
        <v>394</v>
      </c>
      <c r="B226" s="275"/>
      <c r="C226" s="275"/>
      <c r="D226" s="275"/>
      <c r="E226" s="374"/>
      <c r="F226" s="374"/>
      <c r="G226" s="411"/>
      <c r="H226" s="411"/>
      <c r="I226" s="411"/>
    </row>
    <row r="227" spans="1:9" s="224" customFormat="1" ht="18.75" customHeight="1">
      <c r="A227" s="275" t="s">
        <v>395</v>
      </c>
      <c r="B227" s="275"/>
      <c r="C227" s="275"/>
      <c r="D227" s="275"/>
      <c r="E227" s="374"/>
      <c r="F227" s="374"/>
      <c r="G227" s="411"/>
      <c r="H227" s="411"/>
      <c r="I227" s="411"/>
    </row>
    <row r="228" spans="1:9" s="196" customFormat="1" ht="21" customHeight="1" thickBot="1">
      <c r="A228" s="412" t="s">
        <v>396</v>
      </c>
      <c r="B228" s="413"/>
      <c r="C228" s="413"/>
      <c r="D228" s="413"/>
      <c r="E228" s="414">
        <v>20000000000</v>
      </c>
      <c r="F228" s="415">
        <v>9742977840</v>
      </c>
      <c r="G228" s="415">
        <v>1937176306</v>
      </c>
      <c r="H228" s="415">
        <v>453423812</v>
      </c>
      <c r="I228" s="415">
        <v>3668672230</v>
      </c>
    </row>
    <row r="229" spans="1:9" s="420" customFormat="1" ht="15" customHeight="1" thickTop="1">
      <c r="A229" s="416"/>
      <c r="B229" s="417"/>
      <c r="C229" s="417"/>
      <c r="D229" s="417"/>
      <c r="E229" s="417"/>
      <c r="F229" s="418"/>
      <c r="G229" s="419">
        <v>0</v>
      </c>
      <c r="H229" s="419">
        <v>0</v>
      </c>
      <c r="I229" s="229"/>
    </row>
    <row r="230" spans="1:9" s="420" customFormat="1" ht="21.75" customHeight="1">
      <c r="A230" s="394" t="s">
        <v>397</v>
      </c>
      <c r="B230" s="395" t="s">
        <v>398</v>
      </c>
      <c r="D230" s="225"/>
      <c r="E230" s="225"/>
      <c r="G230" s="421"/>
      <c r="H230" s="422" t="s">
        <v>262</v>
      </c>
      <c r="I230" s="195" t="s">
        <v>80</v>
      </c>
    </row>
    <row r="231" spans="1:9" s="264" customFormat="1" ht="3.75" customHeight="1">
      <c r="A231" s="423"/>
      <c r="B231" s="424"/>
      <c r="C231" s="424"/>
      <c r="D231" s="424"/>
      <c r="E231" s="424"/>
      <c r="F231" s="425"/>
      <c r="G231" s="425"/>
      <c r="H231" s="425"/>
      <c r="I231" s="425"/>
    </row>
    <row r="232" spans="2:9" s="420" customFormat="1" ht="19.5" customHeight="1">
      <c r="B232" s="225" t="s">
        <v>399</v>
      </c>
      <c r="C232" s="225"/>
      <c r="D232" s="225"/>
      <c r="E232" s="225"/>
      <c r="F232" s="427"/>
      <c r="G232" s="427"/>
      <c r="H232" s="427">
        <v>20000000000</v>
      </c>
      <c r="I232" s="427">
        <v>20000000000</v>
      </c>
    </row>
    <row r="233" spans="2:9" s="420" customFormat="1" ht="21" customHeight="1" thickBot="1">
      <c r="B233" s="428"/>
      <c r="C233" s="428"/>
      <c r="D233" s="428" t="s">
        <v>267</v>
      </c>
      <c r="E233" s="428"/>
      <c r="F233" s="429"/>
      <c r="G233" s="429"/>
      <c r="H233" s="429">
        <v>20000000000</v>
      </c>
      <c r="I233" s="429">
        <v>20000000000</v>
      </c>
    </row>
    <row r="234" spans="1:9" s="420" customFormat="1" ht="9.75" customHeight="1" thickTop="1">
      <c r="A234" s="226"/>
      <c r="B234" s="430"/>
      <c r="C234" s="430"/>
      <c r="D234" s="430"/>
      <c r="E234" s="430"/>
      <c r="F234" s="430"/>
      <c r="G234" s="430"/>
      <c r="H234" s="430"/>
      <c r="I234" s="430"/>
    </row>
    <row r="235" spans="1:9" s="421" customFormat="1" ht="30" customHeight="1">
      <c r="A235" s="431" t="s">
        <v>400</v>
      </c>
      <c r="B235" s="816" t="s">
        <v>401</v>
      </c>
      <c r="C235" s="817"/>
      <c r="D235" s="817"/>
      <c r="E235" s="817"/>
      <c r="F235" s="817"/>
      <c r="G235" s="817"/>
      <c r="H235" s="432" t="s">
        <v>402</v>
      </c>
      <c r="I235" s="433" t="s">
        <v>80</v>
      </c>
    </row>
    <row r="236" spans="1:9" s="421" customFormat="1" ht="3.75" customHeight="1">
      <c r="A236" s="434"/>
      <c r="B236" s="263"/>
      <c r="C236" s="435"/>
      <c r="D236" s="435"/>
      <c r="E236" s="435"/>
      <c r="F236" s="435"/>
      <c r="G236" s="435"/>
      <c r="H236" s="436"/>
      <c r="I236" s="436"/>
    </row>
    <row r="237" spans="1:9" s="264" customFormat="1" ht="18" customHeight="1">
      <c r="A237" s="225"/>
      <c r="B237" s="376" t="s">
        <v>403</v>
      </c>
      <c r="C237" s="395"/>
      <c r="D237" s="225"/>
      <c r="E237" s="225"/>
      <c r="F237" s="437"/>
      <c r="G237" s="437"/>
      <c r="H237" s="438">
        <v>34000000000</v>
      </c>
      <c r="I237" s="438">
        <v>20000000000</v>
      </c>
    </row>
    <row r="238" spans="1:9" s="421" customFormat="1" ht="18" customHeight="1">
      <c r="A238" s="417"/>
      <c r="B238" s="439"/>
      <c r="C238" s="440" t="s">
        <v>404</v>
      </c>
      <c r="D238" s="441"/>
      <c r="E238" s="442"/>
      <c r="F238" s="443"/>
      <c r="G238" s="443"/>
      <c r="H238" s="444">
        <v>20000000000</v>
      </c>
      <c r="I238" s="444">
        <v>20000000000</v>
      </c>
    </row>
    <row r="239" spans="1:9" s="421" customFormat="1" ht="18" customHeight="1">
      <c r="A239" s="417"/>
      <c r="B239" s="439"/>
      <c r="C239" s="440" t="s">
        <v>405</v>
      </c>
      <c r="D239" s="441"/>
      <c r="E239" s="442"/>
      <c r="F239" s="443"/>
      <c r="G239" s="443"/>
      <c r="H239" s="444">
        <v>14000000000</v>
      </c>
      <c r="I239" s="444"/>
    </row>
    <row r="240" spans="1:9" s="421" customFormat="1" ht="18" customHeight="1">
      <c r="A240" s="417"/>
      <c r="B240" s="417"/>
      <c r="C240" s="440" t="s">
        <v>406</v>
      </c>
      <c r="D240" s="441"/>
      <c r="E240" s="442"/>
      <c r="F240" s="443"/>
      <c r="G240" s="443"/>
      <c r="H240" s="444">
        <v>34000000000</v>
      </c>
      <c r="I240" s="445">
        <v>20000000000</v>
      </c>
    </row>
    <row r="241" spans="1:9" s="420" customFormat="1" ht="18" customHeight="1">
      <c r="A241" s="417"/>
      <c r="B241" s="446" t="s">
        <v>407</v>
      </c>
      <c r="C241" s="395"/>
      <c r="D241" s="417"/>
      <c r="E241" s="417"/>
      <c r="F241" s="447"/>
      <c r="G241" s="447"/>
      <c r="H241" s="448">
        <v>3496722979</v>
      </c>
      <c r="I241" s="448"/>
    </row>
    <row r="242" spans="1:9" s="420" customFormat="1" ht="3.75" customHeight="1" thickBot="1">
      <c r="A242" s="449"/>
      <c r="B242" s="818"/>
      <c r="C242" s="818"/>
      <c r="D242" s="818"/>
      <c r="E242" s="818"/>
      <c r="F242" s="818"/>
      <c r="G242" s="818"/>
      <c r="H242" s="818"/>
      <c r="I242" s="819"/>
    </row>
    <row r="243" spans="1:9" s="420" customFormat="1" ht="19.5" customHeight="1" thickTop="1">
      <c r="A243" s="449"/>
      <c r="B243" s="450"/>
      <c r="C243" s="450"/>
      <c r="D243" s="450"/>
      <c r="E243" s="450"/>
      <c r="F243" s="450"/>
      <c r="G243" s="450"/>
      <c r="H243" s="450"/>
      <c r="I243" s="451"/>
    </row>
    <row r="244" spans="1:9" s="420" customFormat="1" ht="19.5" customHeight="1">
      <c r="A244" s="431" t="s">
        <v>400</v>
      </c>
      <c r="B244" s="808" t="s">
        <v>408</v>
      </c>
      <c r="C244" s="809"/>
      <c r="D244" s="809"/>
      <c r="E244" s="809"/>
      <c r="F244" s="809"/>
      <c r="G244" s="809"/>
      <c r="H244" s="809"/>
      <c r="I244" s="451"/>
    </row>
    <row r="245" spans="1:9" s="420" customFormat="1" ht="13.5" customHeight="1">
      <c r="A245" s="449"/>
      <c r="B245" s="450"/>
      <c r="C245" s="450"/>
      <c r="D245" s="450"/>
      <c r="E245" s="450"/>
      <c r="F245" s="450"/>
      <c r="G245" s="450"/>
      <c r="H245" s="450"/>
      <c r="I245" s="451"/>
    </row>
    <row r="246" spans="1:9" s="421" customFormat="1" ht="21.75" customHeight="1">
      <c r="A246" s="431" t="s">
        <v>409</v>
      </c>
      <c r="B246" s="810" t="s">
        <v>410</v>
      </c>
      <c r="C246" s="811"/>
      <c r="D246" s="811"/>
      <c r="E246" s="811"/>
      <c r="F246" s="811"/>
      <c r="G246" s="811"/>
      <c r="H246" s="454"/>
      <c r="I246" s="455"/>
    </row>
    <row r="247" spans="1:9" s="421" customFormat="1" ht="21.75" customHeight="1">
      <c r="A247" s="431"/>
      <c r="B247" s="452"/>
      <c r="C247" s="453"/>
      <c r="D247" s="453"/>
      <c r="E247" s="453"/>
      <c r="F247" s="453"/>
      <c r="G247" s="453"/>
      <c r="H247" s="454"/>
      <c r="I247" s="455"/>
    </row>
    <row r="248" spans="1:9" s="264" customFormat="1" ht="21.75" customHeight="1">
      <c r="A248" s="394" t="s">
        <v>411</v>
      </c>
      <c r="B248" s="812" t="s">
        <v>412</v>
      </c>
      <c r="C248" s="804"/>
      <c r="D248" s="804"/>
      <c r="E248" s="804"/>
      <c r="F248" s="804"/>
      <c r="G248" s="804"/>
      <c r="H248" s="456" t="s">
        <v>402</v>
      </c>
      <c r="I248" s="457" t="s">
        <v>80</v>
      </c>
    </row>
    <row r="249" spans="1:9" s="264" customFormat="1" ht="19.5" customHeight="1">
      <c r="A249" s="394"/>
      <c r="B249" s="776" t="s">
        <v>413</v>
      </c>
      <c r="C249" s="804"/>
      <c r="D249" s="804"/>
      <c r="E249" s="804"/>
      <c r="F249" s="804"/>
      <c r="G249" s="804"/>
      <c r="H249" s="377">
        <v>2000000</v>
      </c>
      <c r="I249" s="202">
        <v>2000000</v>
      </c>
    </row>
    <row r="250" spans="1:9" s="264" customFormat="1" ht="19.5" customHeight="1">
      <c r="A250" s="394"/>
      <c r="B250" s="776" t="s">
        <v>414</v>
      </c>
      <c r="C250" s="804"/>
      <c r="D250" s="804"/>
      <c r="E250" s="804"/>
      <c r="F250" s="804"/>
      <c r="G250" s="804"/>
      <c r="H250" s="377">
        <v>2000000</v>
      </c>
      <c r="I250" s="202">
        <v>2000000</v>
      </c>
    </row>
    <row r="251" spans="1:9" s="264" customFormat="1" ht="19.5" customHeight="1">
      <c r="A251" s="394"/>
      <c r="B251" s="805" t="s">
        <v>415</v>
      </c>
      <c r="C251" s="806"/>
      <c r="D251" s="806"/>
      <c r="E251" s="806"/>
      <c r="F251" s="806"/>
      <c r="G251" s="806"/>
      <c r="H251" s="208">
        <v>2000000</v>
      </c>
      <c r="I251" s="208">
        <v>2000000</v>
      </c>
    </row>
    <row r="252" spans="1:9" s="264" customFormat="1" ht="19.5" customHeight="1">
      <c r="A252" s="394"/>
      <c r="B252" s="805" t="s">
        <v>416</v>
      </c>
      <c r="C252" s="806"/>
      <c r="D252" s="806"/>
      <c r="E252" s="806"/>
      <c r="F252" s="806"/>
      <c r="G252" s="806"/>
      <c r="H252" s="208"/>
      <c r="I252" s="208"/>
    </row>
    <row r="253" spans="1:9" s="264" customFormat="1" ht="19.5" customHeight="1">
      <c r="A253" s="394"/>
      <c r="B253" s="776" t="s">
        <v>417</v>
      </c>
      <c r="C253" s="804"/>
      <c r="D253" s="804"/>
      <c r="E253" s="804"/>
      <c r="F253" s="804"/>
      <c r="G253" s="804"/>
      <c r="H253" s="208"/>
      <c r="I253" s="208"/>
    </row>
    <row r="254" spans="1:9" s="264" customFormat="1" ht="19.5" customHeight="1">
      <c r="A254" s="394"/>
      <c r="B254" s="776" t="s">
        <v>418</v>
      </c>
      <c r="C254" s="804"/>
      <c r="D254" s="804"/>
      <c r="E254" s="804"/>
      <c r="F254" s="804"/>
      <c r="G254" s="804"/>
      <c r="H254" s="202">
        <v>2000000</v>
      </c>
      <c r="I254" s="202">
        <v>2000000</v>
      </c>
    </row>
    <row r="255" spans="1:9" s="264" customFormat="1" ht="19.5" customHeight="1">
      <c r="A255" s="394"/>
      <c r="B255" s="805" t="s">
        <v>415</v>
      </c>
      <c r="C255" s="806"/>
      <c r="D255" s="806"/>
      <c r="E255" s="806"/>
      <c r="F255" s="806"/>
      <c r="G255" s="806"/>
      <c r="H255" s="208">
        <v>2000000</v>
      </c>
      <c r="I255" s="208">
        <v>2000000</v>
      </c>
    </row>
    <row r="256" spans="1:9" s="264" customFormat="1" ht="19.5" customHeight="1">
      <c r="A256" s="807" t="s">
        <v>419</v>
      </c>
      <c r="B256" s="807"/>
      <c r="C256" s="807"/>
      <c r="D256" s="807"/>
      <c r="E256" s="807"/>
      <c r="F256" s="458"/>
      <c r="H256" s="208">
        <v>10000</v>
      </c>
      <c r="I256" s="208">
        <v>10000</v>
      </c>
    </row>
    <row r="257" spans="1:9" s="264" customFormat="1" ht="25.5" customHeight="1">
      <c r="A257" s="394" t="s">
        <v>420</v>
      </c>
      <c r="B257" s="395" t="s">
        <v>421</v>
      </c>
      <c r="C257" s="225"/>
      <c r="D257" s="225"/>
      <c r="E257" s="225"/>
      <c r="F257" s="225"/>
      <c r="G257" s="225"/>
      <c r="H257" s="459"/>
      <c r="I257" s="459"/>
    </row>
    <row r="258" spans="2:9" s="264" customFormat="1" ht="18" customHeight="1">
      <c r="B258" s="395" t="s">
        <v>422</v>
      </c>
      <c r="C258" s="126"/>
      <c r="D258" s="126"/>
      <c r="E258" s="126"/>
      <c r="F258" s="126"/>
      <c r="G258" s="126"/>
      <c r="H258" s="126"/>
      <c r="I258" s="126"/>
    </row>
    <row r="259" spans="3:9" s="420" customFormat="1" ht="34.5" customHeight="1">
      <c r="C259" s="776" t="s">
        <v>423</v>
      </c>
      <c r="D259" s="777"/>
      <c r="E259" s="777"/>
      <c r="F259" s="777"/>
      <c r="G259" s="777"/>
      <c r="H259" s="777"/>
      <c r="I259" s="777"/>
    </row>
    <row r="260" spans="3:9" s="420" customFormat="1" ht="36" customHeight="1">
      <c r="C260" s="776" t="s">
        <v>424</v>
      </c>
      <c r="D260" s="777"/>
      <c r="E260" s="777"/>
      <c r="F260" s="777"/>
      <c r="G260" s="777"/>
      <c r="H260" s="777"/>
      <c r="I260" s="777"/>
    </row>
    <row r="261" spans="1:9" s="465" customFormat="1" ht="24" customHeight="1">
      <c r="A261" s="460" t="s">
        <v>425</v>
      </c>
      <c r="B261" s="461" t="s">
        <v>426</v>
      </c>
      <c r="C261" s="462"/>
      <c r="D261" s="462"/>
      <c r="E261" s="462"/>
      <c r="F261" s="462"/>
      <c r="G261" s="462"/>
      <c r="H261" s="463"/>
      <c r="I261" s="464"/>
    </row>
    <row r="262" spans="1:9" s="465" customFormat="1" ht="18" customHeight="1">
      <c r="A262" s="460"/>
      <c r="B262" s="461"/>
      <c r="C262" s="462"/>
      <c r="D262" s="462"/>
      <c r="E262" s="462"/>
      <c r="F262" s="462"/>
      <c r="G262" s="462"/>
      <c r="H262" s="466" t="s">
        <v>402</v>
      </c>
      <c r="I262" s="467" t="s">
        <v>80</v>
      </c>
    </row>
    <row r="263" spans="1:9" s="27" customFormat="1" ht="21.75" customHeight="1">
      <c r="A263" s="184" t="s">
        <v>427</v>
      </c>
      <c r="B263" s="468" t="s">
        <v>428</v>
      </c>
      <c r="C263" s="234"/>
      <c r="D263" s="235"/>
      <c r="E263" s="235"/>
      <c r="F263" s="235"/>
      <c r="G263" s="235"/>
      <c r="H263" s="469">
        <v>84854028941</v>
      </c>
      <c r="I263" s="469">
        <v>60879405997</v>
      </c>
    </row>
    <row r="264" spans="1:9" s="465" customFormat="1" ht="19.5" customHeight="1">
      <c r="A264" s="462"/>
      <c r="B264" s="470" t="s">
        <v>429</v>
      </c>
      <c r="D264" s="462"/>
      <c r="E264" s="462"/>
      <c r="F264" s="462"/>
      <c r="G264" s="462"/>
      <c r="H264" s="471">
        <v>79616796003</v>
      </c>
      <c r="I264" s="448">
        <v>57043127511</v>
      </c>
    </row>
    <row r="265" spans="1:9" s="465" customFormat="1" ht="18.75" customHeight="1">
      <c r="A265" s="462"/>
      <c r="B265" s="470" t="s">
        <v>430</v>
      </c>
      <c r="D265" s="462"/>
      <c r="E265" s="462"/>
      <c r="F265" s="462"/>
      <c r="G265" s="462"/>
      <c r="H265" s="471">
        <v>5176867483</v>
      </c>
      <c r="I265" s="448">
        <v>3834978486</v>
      </c>
    </row>
    <row r="266" spans="1:9" s="465" customFormat="1" ht="18.75" customHeight="1" thickBot="1">
      <c r="A266" s="462"/>
      <c r="B266" s="470" t="s">
        <v>431</v>
      </c>
      <c r="D266" s="462"/>
      <c r="E266" s="462"/>
      <c r="F266" s="462"/>
      <c r="G266" s="462"/>
      <c r="H266" s="471">
        <v>60365455</v>
      </c>
      <c r="I266" s="448">
        <v>1300000</v>
      </c>
    </row>
    <row r="267" spans="1:9" s="465" customFormat="1" ht="15" customHeight="1" thickTop="1">
      <c r="A267" s="462"/>
      <c r="B267" s="472"/>
      <c r="C267" s="473"/>
      <c r="D267" s="474"/>
      <c r="E267" s="474"/>
      <c r="F267" s="474"/>
      <c r="G267" s="474"/>
      <c r="H267" s="475"/>
      <c r="I267" s="476"/>
    </row>
    <row r="268" spans="1:9" s="27" customFormat="1" ht="21.75" customHeight="1">
      <c r="A268" s="184" t="s">
        <v>432</v>
      </c>
      <c r="B268" s="468" t="s">
        <v>55</v>
      </c>
      <c r="C268" s="234"/>
      <c r="D268" s="235"/>
      <c r="E268" s="235"/>
      <c r="F268" s="235"/>
      <c r="G268" s="235"/>
      <c r="H268" s="477">
        <v>256563600</v>
      </c>
      <c r="I268" s="477">
        <v>335054300</v>
      </c>
    </row>
    <row r="269" spans="1:9" s="479" customFormat="1" ht="21.75" customHeight="1">
      <c r="A269" s="184"/>
      <c r="B269" s="257" t="s">
        <v>433</v>
      </c>
      <c r="C269" s="27"/>
      <c r="D269" s="104"/>
      <c r="E269" s="104"/>
      <c r="F269" s="104"/>
      <c r="G269" s="104"/>
      <c r="H269" s="478">
        <v>237000000</v>
      </c>
      <c r="I269" s="232"/>
    </row>
    <row r="270" spans="1:9" s="465" customFormat="1" ht="21" customHeight="1" thickBot="1">
      <c r="A270" s="462"/>
      <c r="B270" s="480" t="s">
        <v>434</v>
      </c>
      <c r="C270" s="481"/>
      <c r="D270" s="482"/>
      <c r="E270" s="482"/>
      <c r="F270" s="482"/>
      <c r="G270" s="482"/>
      <c r="H270" s="483">
        <v>19563600</v>
      </c>
      <c r="I270" s="484">
        <v>335054300</v>
      </c>
    </row>
    <row r="271" spans="1:9" s="465" customFormat="1" ht="15" customHeight="1" thickTop="1">
      <c r="A271" s="462"/>
      <c r="B271" s="472"/>
      <c r="C271" s="473"/>
      <c r="D271" s="474"/>
      <c r="E271" s="474"/>
      <c r="F271" s="474"/>
      <c r="G271" s="474"/>
      <c r="H271" s="475"/>
      <c r="I271" s="476"/>
    </row>
    <row r="272" spans="1:9" s="479" customFormat="1" ht="21.75" customHeight="1">
      <c r="A272" s="485" t="s">
        <v>435</v>
      </c>
      <c r="B272" s="486" t="s">
        <v>436</v>
      </c>
      <c r="C272" s="487"/>
      <c r="D272" s="488"/>
      <c r="E272" s="488"/>
      <c r="F272" s="488"/>
      <c r="G272" s="488"/>
      <c r="H272" s="489">
        <v>84597465341</v>
      </c>
      <c r="I272" s="489">
        <v>60544351697</v>
      </c>
    </row>
    <row r="273" spans="1:9" s="479" customFormat="1" ht="21.75" customHeight="1">
      <c r="A273" s="485"/>
      <c r="B273" s="470" t="s">
        <v>437</v>
      </c>
      <c r="D273" s="461"/>
      <c r="E273" s="461"/>
      <c r="F273" s="461"/>
      <c r="G273" s="461"/>
      <c r="H273" s="490">
        <v>84537099886</v>
      </c>
      <c r="I273" s="490">
        <v>60543051697</v>
      </c>
    </row>
    <row r="274" spans="1:9" s="479" customFormat="1" ht="18" customHeight="1" thickBot="1">
      <c r="A274" s="485"/>
      <c r="B274" s="470" t="s">
        <v>438</v>
      </c>
      <c r="D274" s="461"/>
      <c r="E274" s="461"/>
      <c r="F274" s="461"/>
      <c r="G274" s="461"/>
      <c r="H274" s="463">
        <v>60365455</v>
      </c>
      <c r="I274" s="463">
        <v>1300000</v>
      </c>
    </row>
    <row r="275" spans="1:9" s="465" customFormat="1" ht="15" customHeight="1" thickTop="1">
      <c r="A275" s="462"/>
      <c r="B275" s="472"/>
      <c r="C275" s="473"/>
      <c r="D275" s="474"/>
      <c r="E275" s="474"/>
      <c r="F275" s="474"/>
      <c r="G275" s="474"/>
      <c r="H275" s="475"/>
      <c r="I275" s="476"/>
    </row>
    <row r="276" spans="1:9" s="465" customFormat="1" ht="24" customHeight="1">
      <c r="A276" s="491" t="s">
        <v>439</v>
      </c>
      <c r="B276" s="486" t="s">
        <v>57</v>
      </c>
      <c r="C276" s="487"/>
      <c r="D276" s="488"/>
      <c r="E276" s="488"/>
      <c r="F276" s="488"/>
      <c r="G276" s="488"/>
      <c r="H276" s="466" t="s">
        <v>402</v>
      </c>
      <c r="I276" s="467" t="s">
        <v>80</v>
      </c>
    </row>
    <row r="277" spans="1:9" s="27" customFormat="1" ht="24" customHeight="1">
      <c r="A277" s="492"/>
      <c r="B277" s="257" t="s">
        <v>440</v>
      </c>
      <c r="D277" s="104"/>
      <c r="E277" s="104"/>
      <c r="F277" s="104"/>
      <c r="G277" s="104"/>
      <c r="H277" s="493">
        <v>11795188939</v>
      </c>
      <c r="I277" s="494">
        <v>19828821182</v>
      </c>
    </row>
    <row r="278" spans="1:9" s="27" customFormat="1" ht="18" customHeight="1">
      <c r="A278" s="492"/>
      <c r="B278" s="257" t="s">
        <v>441</v>
      </c>
      <c r="D278" s="104"/>
      <c r="E278" s="104"/>
      <c r="F278" s="104"/>
      <c r="G278" s="104"/>
      <c r="H278" s="233">
        <v>56566934872</v>
      </c>
      <c r="I278" s="478">
        <v>32290341360</v>
      </c>
    </row>
    <row r="279" spans="1:9" s="27" customFormat="1" ht="18" customHeight="1">
      <c r="A279" s="104"/>
      <c r="B279" s="257" t="s">
        <v>442</v>
      </c>
      <c r="D279" s="257"/>
      <c r="E279" s="104"/>
      <c r="F279" s="104"/>
      <c r="G279" s="104"/>
      <c r="H279" s="233">
        <v>340259494</v>
      </c>
      <c r="I279" s="478"/>
    </row>
    <row r="280" spans="1:9" s="27" customFormat="1" ht="18" customHeight="1">
      <c r="A280" s="104"/>
      <c r="B280" s="495" t="s">
        <v>443</v>
      </c>
      <c r="C280" s="426"/>
      <c r="D280" s="495"/>
      <c r="E280" s="496"/>
      <c r="F280" s="496"/>
      <c r="G280" s="496"/>
      <c r="H280" s="233"/>
      <c r="I280" s="233"/>
    </row>
    <row r="281" spans="1:9" s="465" customFormat="1" ht="19.5" customHeight="1" thickBot="1">
      <c r="A281" s="462"/>
      <c r="B281" s="497"/>
      <c r="C281" s="498"/>
      <c r="D281" s="260" t="s">
        <v>267</v>
      </c>
      <c r="E281" s="497"/>
      <c r="F281" s="497"/>
      <c r="G281" s="497"/>
      <c r="H281" s="499">
        <v>68702383305</v>
      </c>
      <c r="I281" s="499">
        <v>52119162542</v>
      </c>
    </row>
    <row r="282" spans="1:9" s="465" customFormat="1" ht="17.25" customHeight="1" thickTop="1">
      <c r="A282" s="462"/>
      <c r="B282" s="257"/>
      <c r="D282" s="462"/>
      <c r="E282" s="462"/>
      <c r="F282" s="462"/>
      <c r="G282" s="462"/>
      <c r="H282" s="463"/>
      <c r="I282" s="463"/>
    </row>
    <row r="283" spans="1:9" s="479" customFormat="1" ht="21.75" customHeight="1">
      <c r="A283" s="491" t="s">
        <v>444</v>
      </c>
      <c r="B283" s="486" t="s">
        <v>59</v>
      </c>
      <c r="C283" s="487"/>
      <c r="D283" s="488"/>
      <c r="E283" s="488"/>
      <c r="F283" s="488"/>
      <c r="G283" s="488"/>
      <c r="H283" s="466" t="s">
        <v>402</v>
      </c>
      <c r="I283" s="467" t="s">
        <v>80</v>
      </c>
    </row>
    <row r="284" spans="1:9" s="465" customFormat="1" ht="19.5" customHeight="1">
      <c r="A284" s="492"/>
      <c r="B284" s="257" t="s">
        <v>445</v>
      </c>
      <c r="C284" s="27"/>
      <c r="D284" s="257"/>
      <c r="E284" s="104"/>
      <c r="F284" s="104"/>
      <c r="G284" s="104"/>
      <c r="H284" s="500">
        <v>60862227</v>
      </c>
      <c r="I284" s="501">
        <v>59461552</v>
      </c>
    </row>
    <row r="285" spans="1:9" s="465" customFormat="1" ht="18" customHeight="1">
      <c r="A285" s="492"/>
      <c r="B285" s="502" t="s">
        <v>446</v>
      </c>
      <c r="C285" s="502"/>
      <c r="D285" s="502"/>
      <c r="E285" s="462"/>
      <c r="F285" s="462"/>
      <c r="G285" s="462"/>
      <c r="H285" s="500">
        <v>8010800</v>
      </c>
      <c r="I285" s="501">
        <v>30332236</v>
      </c>
    </row>
    <row r="286" spans="1:9" s="465" customFormat="1" ht="21.75" customHeight="1" thickBot="1">
      <c r="A286" s="462"/>
      <c r="B286" s="497"/>
      <c r="C286" s="498"/>
      <c r="D286" s="260" t="s">
        <v>267</v>
      </c>
      <c r="E286" s="497"/>
      <c r="F286" s="497"/>
      <c r="G286" s="497"/>
      <c r="H286" s="503">
        <v>68873027</v>
      </c>
      <c r="I286" s="786">
        <f>SUM(I284:I285)</f>
        <v>89793788</v>
      </c>
    </row>
    <row r="287" spans="1:9" s="479" customFormat="1" ht="21.75" customHeight="1" thickTop="1">
      <c r="A287" s="491" t="s">
        <v>447</v>
      </c>
      <c r="B287" s="486" t="s">
        <v>60</v>
      </c>
      <c r="C287" s="487"/>
      <c r="D287" s="488"/>
      <c r="E287" s="488"/>
      <c r="F287" s="488"/>
      <c r="G287" s="488"/>
      <c r="H287" s="466" t="s">
        <v>402</v>
      </c>
      <c r="I287" s="467" t="s">
        <v>80</v>
      </c>
    </row>
    <row r="288" spans="1:9" s="465" customFormat="1" ht="19.5" customHeight="1">
      <c r="A288" s="492"/>
      <c r="B288" s="257" t="s">
        <v>448</v>
      </c>
      <c r="C288" s="27"/>
      <c r="D288" s="257"/>
      <c r="E288" s="104"/>
      <c r="F288" s="104"/>
      <c r="G288" s="104"/>
      <c r="H288" s="500">
        <v>2154805617</v>
      </c>
      <c r="I288" s="501">
        <v>1631748524</v>
      </c>
    </row>
    <row r="289" spans="1:9" s="465" customFormat="1" ht="18" customHeight="1">
      <c r="A289" s="492"/>
      <c r="B289" s="470" t="s">
        <v>449</v>
      </c>
      <c r="D289" s="470"/>
      <c r="E289" s="462"/>
      <c r="F289" s="462"/>
      <c r="G289" s="462"/>
      <c r="H289" s="500">
        <v>5835124</v>
      </c>
      <c r="I289" s="501">
        <v>1335609</v>
      </c>
    </row>
    <row r="290" spans="1:9" s="465" customFormat="1" ht="18" customHeight="1">
      <c r="A290" s="492"/>
      <c r="B290" s="470" t="s">
        <v>450</v>
      </c>
      <c r="D290" s="470"/>
      <c r="E290" s="462"/>
      <c r="F290" s="462"/>
      <c r="G290" s="462"/>
      <c r="H290" s="500">
        <v>54485812</v>
      </c>
      <c r="I290" s="501"/>
    </row>
    <row r="291" spans="1:9" s="465" customFormat="1" ht="19.5" customHeight="1" thickBot="1">
      <c r="A291" s="462"/>
      <c r="B291" s="497"/>
      <c r="C291" s="498"/>
      <c r="D291" s="260" t="s">
        <v>267</v>
      </c>
      <c r="E291" s="497"/>
      <c r="F291" s="497"/>
      <c r="G291" s="497"/>
      <c r="H291" s="504">
        <v>2215126553</v>
      </c>
      <c r="I291" s="504">
        <v>1634617571</v>
      </c>
    </row>
    <row r="292" spans="1:9" s="465" customFormat="1" ht="15.75" customHeight="1" thickTop="1">
      <c r="A292" s="462"/>
      <c r="B292" s="462"/>
      <c r="C292" s="462"/>
      <c r="D292" s="470"/>
      <c r="E292" s="462"/>
      <c r="F292" s="462"/>
      <c r="G292" s="462"/>
      <c r="H292" s="463"/>
      <c r="I292" s="464"/>
    </row>
    <row r="293" spans="1:9" s="506" customFormat="1" ht="21.75" customHeight="1">
      <c r="A293" s="505" t="s">
        <v>451</v>
      </c>
      <c r="B293" s="778" t="s">
        <v>452</v>
      </c>
      <c r="C293" s="778"/>
      <c r="D293" s="778"/>
      <c r="E293" s="778"/>
      <c r="F293" s="778"/>
      <c r="G293" s="778"/>
      <c r="H293" s="466" t="s">
        <v>402</v>
      </c>
      <c r="I293" s="467" t="s">
        <v>80</v>
      </c>
    </row>
    <row r="294" spans="1:9" s="465" customFormat="1" ht="3.75" customHeight="1">
      <c r="A294" s="507"/>
      <c r="B294" s="508"/>
      <c r="C294" s="508"/>
      <c r="D294" s="508"/>
      <c r="E294" s="508"/>
      <c r="F294" s="508"/>
      <c r="G294" s="508"/>
      <c r="H294" s="509"/>
      <c r="I294" s="510"/>
    </row>
    <row r="295" spans="1:9" s="465" customFormat="1" ht="33" customHeight="1" hidden="1">
      <c r="A295" s="184"/>
      <c r="B295" s="769" t="s">
        <v>453</v>
      </c>
      <c r="C295" s="769"/>
      <c r="D295" s="769"/>
      <c r="E295" s="769"/>
      <c r="F295" s="769"/>
      <c r="G295" s="769"/>
      <c r="H295" s="512">
        <v>0</v>
      </c>
      <c r="I295" s="513">
        <v>0</v>
      </c>
    </row>
    <row r="296" spans="1:9" s="465" customFormat="1" ht="20.25" customHeight="1" hidden="1">
      <c r="A296" s="184"/>
      <c r="B296" s="511"/>
      <c r="C296" s="511"/>
      <c r="D296" s="774" t="s">
        <v>454</v>
      </c>
      <c r="E296" s="774"/>
      <c r="F296" s="774"/>
      <c r="G296" s="774"/>
      <c r="H296" s="500"/>
      <c r="I296" s="500"/>
    </row>
    <row r="297" spans="1:9" s="465" customFormat="1" ht="21" customHeight="1" hidden="1">
      <c r="A297" s="184"/>
      <c r="B297" s="511"/>
      <c r="C297" s="511"/>
      <c r="D297" s="774" t="s">
        <v>455</v>
      </c>
      <c r="E297" s="774"/>
      <c r="F297" s="774"/>
      <c r="G297" s="774"/>
      <c r="H297" s="500"/>
      <c r="I297" s="500"/>
    </row>
    <row r="298" spans="1:9" s="465" customFormat="1" ht="21" customHeight="1" hidden="1">
      <c r="A298" s="184"/>
      <c r="B298" s="511"/>
      <c r="C298" s="511"/>
      <c r="D298" s="774" t="s">
        <v>456</v>
      </c>
      <c r="E298" s="774"/>
      <c r="F298" s="774"/>
      <c r="G298" s="774"/>
      <c r="H298" s="500"/>
      <c r="I298" s="500"/>
    </row>
    <row r="299" spans="1:9" s="465" customFormat="1" ht="24.75" customHeight="1" hidden="1">
      <c r="A299" s="184"/>
      <c r="B299" s="511"/>
      <c r="C299" s="511"/>
      <c r="D299" s="774" t="s">
        <v>457</v>
      </c>
      <c r="E299" s="774"/>
      <c r="F299" s="774"/>
      <c r="G299" s="774"/>
      <c r="H299" s="500"/>
      <c r="I299" s="500"/>
    </row>
    <row r="300" spans="1:9" s="465" customFormat="1" ht="18.75" customHeight="1" hidden="1">
      <c r="A300" s="184"/>
      <c r="B300" s="511"/>
      <c r="C300" s="511"/>
      <c r="D300" s="775" t="s">
        <v>458</v>
      </c>
      <c r="E300" s="775"/>
      <c r="F300" s="775"/>
      <c r="G300" s="775"/>
      <c r="H300" s="514">
        <v>0</v>
      </c>
      <c r="I300" s="500"/>
    </row>
    <row r="301" spans="1:9" s="465" customFormat="1" ht="18.75" customHeight="1">
      <c r="A301" s="184"/>
      <c r="B301" s="769" t="s">
        <v>459</v>
      </c>
      <c r="C301" s="770"/>
      <c r="D301" s="770"/>
      <c r="E301" s="770"/>
      <c r="F301" s="770"/>
      <c r="G301" s="770"/>
      <c r="H301" s="515">
        <v>9076607119</v>
      </c>
      <c r="I301" s="515">
        <v>4265897942</v>
      </c>
    </row>
    <row r="302" spans="1:9" s="465" customFormat="1" ht="18.75" customHeight="1">
      <c r="A302" s="462"/>
      <c r="B302" s="516" t="s">
        <v>460</v>
      </c>
      <c r="D302" s="462"/>
      <c r="E302" s="462"/>
      <c r="F302" s="462"/>
      <c r="G302" s="462"/>
      <c r="H302" s="463">
        <v>2541449993.32</v>
      </c>
      <c r="I302" s="463">
        <v>1194451423.7600002</v>
      </c>
    </row>
    <row r="303" spans="1:9" s="465" customFormat="1" ht="18.75" customHeight="1">
      <c r="A303" s="462"/>
      <c r="B303" s="516" t="s">
        <v>461</v>
      </c>
      <c r="D303" s="462"/>
      <c r="E303" s="462"/>
      <c r="F303" s="462"/>
      <c r="G303" s="462"/>
      <c r="H303" s="463">
        <v>2541449993.32</v>
      </c>
      <c r="I303" s="464">
        <v>597225711.8800001</v>
      </c>
    </row>
    <row r="304" spans="1:9" s="465" customFormat="1" ht="18.75" customHeight="1" hidden="1">
      <c r="A304" s="462"/>
      <c r="B304" s="154" t="s">
        <v>462</v>
      </c>
      <c r="D304" s="462"/>
      <c r="E304" s="462"/>
      <c r="F304" s="462"/>
      <c r="G304" s="462"/>
      <c r="H304" s="463"/>
      <c r="I304" s="464"/>
    </row>
    <row r="305" spans="1:9" s="27" customFormat="1" ht="18.75" customHeight="1" thickBot="1">
      <c r="A305" s="104"/>
      <c r="B305" s="517" t="s">
        <v>463</v>
      </c>
      <c r="C305" s="518"/>
      <c r="D305" s="111"/>
      <c r="E305" s="111"/>
      <c r="F305" s="111"/>
      <c r="G305" s="111"/>
      <c r="H305" s="519">
        <v>9076607119</v>
      </c>
      <c r="I305" s="519">
        <v>3668672230.12</v>
      </c>
    </row>
    <row r="306" spans="1:9" s="465" customFormat="1" ht="15" customHeight="1" thickTop="1">
      <c r="A306" s="462"/>
      <c r="B306" s="462"/>
      <c r="C306" s="462"/>
      <c r="D306" s="470"/>
      <c r="E306" s="462"/>
      <c r="F306" s="462"/>
      <c r="G306" s="462"/>
      <c r="H306" s="463"/>
      <c r="I306" s="464"/>
    </row>
    <row r="307" spans="1:9" s="465" customFormat="1" ht="18.75" customHeight="1">
      <c r="A307" s="505" t="s">
        <v>464</v>
      </c>
      <c r="B307" s="486" t="s">
        <v>465</v>
      </c>
      <c r="C307" s="488"/>
      <c r="D307" s="520"/>
      <c r="E307" s="488"/>
      <c r="F307" s="488"/>
      <c r="G307" s="488"/>
      <c r="H307" s="466" t="s">
        <v>402</v>
      </c>
      <c r="I307" s="467" t="s">
        <v>80</v>
      </c>
    </row>
    <row r="308" spans="1:9" s="27" customFormat="1" ht="21.75" customHeight="1">
      <c r="A308" s="104"/>
      <c r="B308" s="521" t="s">
        <v>466</v>
      </c>
      <c r="C308" s="104"/>
      <c r="D308" s="257"/>
      <c r="E308" s="104"/>
      <c r="F308" s="104"/>
      <c r="G308" s="104"/>
      <c r="H308" s="464">
        <v>9076607119</v>
      </c>
      <c r="I308" s="464">
        <v>3668672230.12</v>
      </c>
    </row>
    <row r="309" spans="1:9" s="465" customFormat="1" ht="18.75" customHeight="1">
      <c r="A309" s="462"/>
      <c r="B309" s="521" t="s">
        <v>467</v>
      </c>
      <c r="C309" s="462"/>
      <c r="D309" s="470"/>
      <c r="E309" s="462"/>
      <c r="F309" s="462"/>
      <c r="G309" s="462"/>
      <c r="H309" s="463">
        <v>9076607119</v>
      </c>
      <c r="I309" s="464">
        <v>3668672230.12</v>
      </c>
    </row>
    <row r="310" spans="1:9" s="465" customFormat="1" ht="19.5" customHeight="1">
      <c r="A310" s="462"/>
      <c r="B310" s="522" t="s">
        <v>468</v>
      </c>
      <c r="C310" s="488"/>
      <c r="D310" s="520"/>
      <c r="E310" s="488"/>
      <c r="F310" s="488"/>
      <c r="G310" s="488"/>
      <c r="H310" s="523">
        <v>1286575</v>
      </c>
      <c r="I310" s="524">
        <v>2000000</v>
      </c>
    </row>
    <row r="311" spans="1:9" s="465" customFormat="1" ht="21.75" customHeight="1" thickBot="1">
      <c r="A311" s="462"/>
      <c r="B311" s="525" t="s">
        <v>465</v>
      </c>
      <c r="C311" s="526"/>
      <c r="D311" s="527"/>
      <c r="E311" s="526"/>
      <c r="F311" s="526"/>
      <c r="G311" s="526"/>
      <c r="H311" s="528"/>
      <c r="I311" s="528"/>
    </row>
    <row r="312" spans="1:9" s="465" customFormat="1" ht="42" customHeight="1" thickTop="1">
      <c r="A312" s="462"/>
      <c r="B312" s="771" t="s">
        <v>469</v>
      </c>
      <c r="C312" s="772"/>
      <c r="D312" s="772"/>
      <c r="E312" s="772"/>
      <c r="F312" s="772"/>
      <c r="G312" s="772"/>
      <c r="H312" s="772"/>
      <c r="I312" s="772"/>
    </row>
    <row r="313" spans="1:9" s="27" customFormat="1" ht="21.75" customHeight="1">
      <c r="A313" s="492" t="s">
        <v>470</v>
      </c>
      <c r="B313" s="468" t="s">
        <v>471</v>
      </c>
      <c r="C313" s="234"/>
      <c r="D313" s="235"/>
      <c r="E313" s="235"/>
      <c r="F313" s="235"/>
      <c r="G313" s="235"/>
      <c r="H313" s="529" t="s">
        <v>402</v>
      </c>
      <c r="I313" s="530" t="s">
        <v>80</v>
      </c>
    </row>
    <row r="314" spans="1:9" s="465" customFormat="1" ht="19.5" customHeight="1">
      <c r="A314" s="462"/>
      <c r="B314" s="531" t="s">
        <v>472</v>
      </c>
      <c r="D314" s="470"/>
      <c r="E314" s="462"/>
      <c r="F314" s="462"/>
      <c r="G314" s="532"/>
      <c r="H314" s="463">
        <v>47167465613</v>
      </c>
      <c r="I314" s="463">
        <v>34646332331</v>
      </c>
    </row>
    <row r="315" spans="1:9" s="465" customFormat="1" ht="19.5" customHeight="1">
      <c r="A315" s="462"/>
      <c r="B315" s="531" t="s">
        <v>473</v>
      </c>
      <c r="D315" s="470"/>
      <c r="E315" s="462"/>
      <c r="F315" s="462"/>
      <c r="G315" s="462"/>
      <c r="H315" s="463">
        <v>5432746833</v>
      </c>
      <c r="I315" s="463">
        <v>3049148126</v>
      </c>
    </row>
    <row r="316" spans="1:9" s="535" customFormat="1" ht="18" customHeight="1">
      <c r="A316" s="533"/>
      <c r="B316" s="534" t="s">
        <v>474</v>
      </c>
      <c r="D316" s="536"/>
      <c r="E316" s="533"/>
      <c r="F316" s="533"/>
      <c r="G316" s="533"/>
      <c r="H316" s="537">
        <v>5043599538</v>
      </c>
      <c r="I316" s="537">
        <v>2914950892</v>
      </c>
    </row>
    <row r="317" spans="1:9" s="535" customFormat="1" ht="18" customHeight="1">
      <c r="A317" s="533"/>
      <c r="B317" s="534" t="s">
        <v>475</v>
      </c>
      <c r="D317" s="536"/>
      <c r="E317" s="533"/>
      <c r="F317" s="533"/>
      <c r="G317" s="533"/>
      <c r="H317" s="537">
        <v>389147295</v>
      </c>
      <c r="I317" s="537">
        <v>134197234</v>
      </c>
    </row>
    <row r="318" spans="1:9" s="465" customFormat="1" ht="18" customHeight="1">
      <c r="A318" s="462"/>
      <c r="B318" s="154" t="s">
        <v>476</v>
      </c>
      <c r="D318" s="462"/>
      <c r="E318" s="462"/>
      <c r="F318" s="462"/>
      <c r="G318" s="462"/>
      <c r="H318" s="463">
        <v>2218153952</v>
      </c>
      <c r="I318" s="464">
        <v>2217142160</v>
      </c>
    </row>
    <row r="319" spans="1:9" s="465" customFormat="1" ht="18" customHeight="1">
      <c r="A319" s="462"/>
      <c r="B319" s="154" t="s">
        <v>477</v>
      </c>
      <c r="D319" s="462"/>
      <c r="E319" s="462"/>
      <c r="F319" s="462"/>
      <c r="G319" s="462"/>
      <c r="H319" s="463">
        <v>1618384961</v>
      </c>
      <c r="I319" s="464">
        <v>887594255</v>
      </c>
    </row>
    <row r="320" spans="1:9" s="465" customFormat="1" ht="18" customHeight="1">
      <c r="A320" s="462"/>
      <c r="B320" s="154" t="s">
        <v>478</v>
      </c>
      <c r="D320" s="462"/>
      <c r="E320" s="462"/>
      <c r="F320" s="462"/>
      <c r="G320" s="462"/>
      <c r="H320" s="463">
        <v>19183604569</v>
      </c>
      <c r="I320" s="464">
        <v>664309266</v>
      </c>
    </row>
    <row r="321" spans="1:9" s="465" customFormat="1" ht="19.5" customHeight="1" thickBot="1">
      <c r="A321" s="462"/>
      <c r="B321" s="497"/>
      <c r="C321" s="539"/>
      <c r="D321" s="260" t="s">
        <v>267</v>
      </c>
      <c r="E321" s="497"/>
      <c r="F321" s="497"/>
      <c r="G321" s="540"/>
      <c r="H321" s="541">
        <v>76220124919</v>
      </c>
      <c r="I321" s="541">
        <v>41464526138</v>
      </c>
    </row>
    <row r="322" spans="1:9" s="27" customFormat="1" ht="21.75" customHeight="1" thickTop="1">
      <c r="A322" s="542" t="s">
        <v>479</v>
      </c>
      <c r="B322" s="172" t="s">
        <v>480</v>
      </c>
      <c r="D322" s="104"/>
      <c r="E322" s="104"/>
      <c r="F322" s="104"/>
      <c r="G322" s="104"/>
      <c r="H322" s="543"/>
      <c r="I322" s="464"/>
    </row>
    <row r="323" spans="1:9" s="465" customFormat="1" ht="3" customHeight="1" thickBot="1">
      <c r="A323" s="461"/>
      <c r="B323" s="517"/>
      <c r="C323" s="481"/>
      <c r="D323" s="481"/>
      <c r="E323" s="481"/>
      <c r="F323" s="481"/>
      <c r="G323" s="481"/>
      <c r="H323" s="481"/>
      <c r="I323" s="481"/>
    </row>
    <row r="324" spans="7:9" ht="16.5" customHeight="1" thickTop="1">
      <c r="G324" s="136"/>
      <c r="H324" s="544" t="s">
        <v>481</v>
      </c>
      <c r="I324" s="544"/>
    </row>
    <row r="325" spans="2:9" ht="18.75" customHeight="1">
      <c r="B325" s="545"/>
      <c r="C325" s="545"/>
      <c r="D325" s="773" t="s">
        <v>482</v>
      </c>
      <c r="E325" s="773"/>
      <c r="F325" s="545"/>
      <c r="G325" s="545"/>
      <c r="H325" s="546" t="s">
        <v>180</v>
      </c>
      <c r="I325" s="546"/>
    </row>
    <row r="326" spans="1:9" ht="15.75">
      <c r="A326" s="89"/>
      <c r="B326" s="89"/>
      <c r="C326" s="89"/>
      <c r="D326" s="89"/>
      <c r="E326" s="89"/>
      <c r="F326" s="89"/>
      <c r="G326" s="545"/>
      <c r="H326" s="546"/>
      <c r="I326" s="180"/>
    </row>
    <row r="327" spans="1:9" ht="27.75" customHeight="1">
      <c r="A327" s="547"/>
      <c r="B327" s="547"/>
      <c r="C327" s="547"/>
      <c r="D327" s="547"/>
      <c r="E327" s="547"/>
      <c r="F327" s="547"/>
      <c r="G327" s="547"/>
      <c r="H327" s="548"/>
      <c r="I327" s="548"/>
    </row>
    <row r="328" spans="1:9" ht="18" customHeight="1">
      <c r="A328" s="142"/>
      <c r="B328" s="66"/>
      <c r="C328" s="66"/>
      <c r="D328" s="66"/>
      <c r="E328" s="66"/>
      <c r="F328" s="66"/>
      <c r="G328" s="66"/>
      <c r="H328" s="134"/>
      <c r="I328" s="549"/>
    </row>
    <row r="329" spans="1:9" ht="18" customHeight="1">
      <c r="A329" s="142"/>
      <c r="B329" s="66"/>
      <c r="C329" s="66"/>
      <c r="D329" s="66"/>
      <c r="E329" s="66"/>
      <c r="F329" s="66"/>
      <c r="G329" s="66"/>
      <c r="H329" s="134"/>
      <c r="I329" s="549"/>
    </row>
    <row r="335" spans="1:9" ht="18" customHeight="1">
      <c r="A335" s="142"/>
      <c r="B335" s="66"/>
      <c r="C335" s="66"/>
      <c r="D335" s="66"/>
      <c r="E335" s="66"/>
      <c r="F335" s="66"/>
      <c r="G335" s="66"/>
      <c r="H335" s="134"/>
      <c r="I335" s="549"/>
    </row>
    <row r="336" spans="1:9" ht="24" customHeight="1">
      <c r="A336" s="142"/>
      <c r="B336" s="66"/>
      <c r="C336" s="66"/>
      <c r="D336" s="66"/>
      <c r="E336" s="66"/>
      <c r="F336" s="66"/>
      <c r="G336" s="66"/>
      <c r="H336" s="134"/>
      <c r="I336" s="549"/>
    </row>
    <row r="344" spans="1:9" ht="18" customHeight="1">
      <c r="A344" s="32"/>
      <c r="I344" s="147"/>
    </row>
    <row r="345" spans="1:9" ht="18" customHeight="1">
      <c r="A345" s="32"/>
      <c r="I345" s="147"/>
    </row>
    <row r="346" spans="1:9" ht="18" customHeight="1">
      <c r="A346" s="32"/>
      <c r="I346" s="147"/>
    </row>
    <row r="347" spans="1:9" ht="18" customHeight="1">
      <c r="A347" s="32"/>
      <c r="I347" s="147"/>
    </row>
    <row r="348" spans="1:9" ht="18" customHeight="1">
      <c r="A348" s="32"/>
      <c r="I348" s="147"/>
    </row>
    <row r="349" spans="1:9" ht="18" customHeight="1">
      <c r="A349" s="32"/>
      <c r="I349" s="147"/>
    </row>
    <row r="350" spans="1:9" ht="18" customHeight="1">
      <c r="A350" s="32"/>
      <c r="I350" s="147"/>
    </row>
    <row r="351" spans="1:9" ht="18" customHeight="1">
      <c r="A351" s="32"/>
      <c r="I351" s="147"/>
    </row>
    <row r="352" spans="1:9" ht="18" customHeight="1">
      <c r="A352" s="32"/>
      <c r="I352" s="147"/>
    </row>
    <row r="353" spans="1:9" ht="18" customHeight="1">
      <c r="A353" s="32"/>
      <c r="I353" s="147"/>
    </row>
    <row r="354" spans="1:9" ht="18" customHeight="1">
      <c r="A354" s="32"/>
      <c r="I354" s="147"/>
    </row>
    <row r="355" spans="1:9" ht="18" customHeight="1">
      <c r="A355" s="32"/>
      <c r="I355" s="147"/>
    </row>
    <row r="356" spans="1:9" ht="18" customHeight="1">
      <c r="A356" s="32"/>
      <c r="I356" s="147"/>
    </row>
    <row r="357" spans="1:9" ht="18" customHeight="1">
      <c r="A357" s="32"/>
      <c r="I357" s="147"/>
    </row>
    <row r="358" spans="1:9" ht="18" customHeight="1">
      <c r="A358" s="32"/>
      <c r="I358" s="147"/>
    </row>
    <row r="359" spans="1:9" ht="18" customHeight="1">
      <c r="A359" s="32"/>
      <c r="I359" s="147"/>
    </row>
    <row r="360" spans="1:9" ht="18" customHeight="1">
      <c r="A360" s="32"/>
      <c r="I360" s="147"/>
    </row>
    <row r="361" spans="1:9" ht="18" customHeight="1">
      <c r="A361" s="32"/>
      <c r="I361" s="147"/>
    </row>
    <row r="362" spans="1:9" ht="18" customHeight="1">
      <c r="A362" s="32"/>
      <c r="I362" s="147"/>
    </row>
    <row r="363" spans="1:9" ht="18" customHeight="1">
      <c r="A363" s="32"/>
      <c r="I363" s="147"/>
    </row>
    <row r="364" spans="1:9" ht="18" customHeight="1">
      <c r="A364" s="32"/>
      <c r="I364" s="147"/>
    </row>
    <row r="365" spans="1:9" ht="18" customHeight="1">
      <c r="A365" s="32"/>
      <c r="I365" s="147"/>
    </row>
    <row r="366" spans="1:9" ht="18" customHeight="1">
      <c r="A366" s="32"/>
      <c r="I366" s="147"/>
    </row>
    <row r="367" spans="1:9" ht="18" customHeight="1">
      <c r="A367" s="32"/>
      <c r="I367" s="147"/>
    </row>
    <row r="368" spans="1:9" ht="18" customHeight="1">
      <c r="A368" s="32"/>
      <c r="I368" s="147"/>
    </row>
    <row r="369" spans="1:9" ht="18" customHeight="1">
      <c r="A369" s="32"/>
      <c r="I369" s="147"/>
    </row>
    <row r="370" spans="1:9" ht="18" customHeight="1">
      <c r="A370" s="32"/>
      <c r="I370" s="147"/>
    </row>
    <row r="371" spans="1:9" ht="18" customHeight="1">
      <c r="A371" s="32"/>
      <c r="I371" s="147"/>
    </row>
    <row r="372" spans="1:9" ht="18" customHeight="1">
      <c r="A372" s="32"/>
      <c r="I372" s="147"/>
    </row>
    <row r="373" spans="1:9" ht="18" customHeight="1">
      <c r="A373" s="32"/>
      <c r="I373" s="147"/>
    </row>
    <row r="374" spans="1:9" ht="18" customHeight="1">
      <c r="A374" s="32"/>
      <c r="I374" s="147"/>
    </row>
    <row r="375" spans="1:9" ht="18" customHeight="1">
      <c r="A375" s="32"/>
      <c r="I375" s="147"/>
    </row>
    <row r="376" spans="1:9" ht="18" customHeight="1">
      <c r="A376" s="32"/>
      <c r="I376" s="147"/>
    </row>
    <row r="377" spans="1:9" ht="18" customHeight="1">
      <c r="A377" s="32"/>
      <c r="I377" s="147"/>
    </row>
    <row r="378" spans="1:9" ht="18" customHeight="1">
      <c r="A378" s="32"/>
      <c r="I378" s="147"/>
    </row>
    <row r="379" spans="1:9" ht="18" customHeight="1">
      <c r="A379" s="32"/>
      <c r="I379" s="147"/>
    </row>
    <row r="380" spans="1:9" ht="18" customHeight="1">
      <c r="A380" s="32"/>
      <c r="I380" s="147"/>
    </row>
    <row r="381" spans="1:9" ht="18" customHeight="1">
      <c r="A381" s="32"/>
      <c r="I381" s="147"/>
    </row>
    <row r="382" spans="1:9" ht="18" customHeight="1">
      <c r="A382" s="32"/>
      <c r="I382" s="147"/>
    </row>
    <row r="383" spans="1:9" ht="18" customHeight="1">
      <c r="A383" s="32"/>
      <c r="I383" s="147"/>
    </row>
    <row r="384" spans="1:9" ht="18" customHeight="1">
      <c r="A384" s="32"/>
      <c r="I384" s="147"/>
    </row>
    <row r="385" spans="1:9" ht="18" customHeight="1">
      <c r="A385" s="32"/>
      <c r="I385" s="147"/>
    </row>
    <row r="386" spans="1:9" ht="18" customHeight="1">
      <c r="A386" s="32"/>
      <c r="I386" s="147"/>
    </row>
    <row r="387" spans="1:9" ht="18" customHeight="1">
      <c r="A387" s="32"/>
      <c r="I387" s="147"/>
    </row>
    <row r="388" spans="1:9" ht="18" customHeight="1">
      <c r="A388" s="32"/>
      <c r="I388" s="147"/>
    </row>
    <row r="389" spans="1:9" ht="18" customHeight="1">
      <c r="A389" s="32"/>
      <c r="I389" s="147"/>
    </row>
    <row r="390" spans="1:9" ht="18" customHeight="1">
      <c r="A390" s="32"/>
      <c r="I390" s="147"/>
    </row>
    <row r="391" spans="1:9" ht="18" customHeight="1">
      <c r="A391" s="32"/>
      <c r="I391" s="147"/>
    </row>
    <row r="392" spans="1:9" ht="18" customHeight="1">
      <c r="A392" s="32"/>
      <c r="I392" s="147"/>
    </row>
    <row r="393" spans="1:9" ht="18" customHeight="1">
      <c r="A393" s="32"/>
      <c r="I393" s="147"/>
    </row>
    <row r="394" spans="1:9" ht="18" customHeight="1">
      <c r="A394" s="32"/>
      <c r="I394" s="147"/>
    </row>
    <row r="395" spans="1:9" ht="18" customHeight="1">
      <c r="A395" s="32"/>
      <c r="I395" s="147"/>
    </row>
    <row r="396" spans="1:9" ht="18" customHeight="1">
      <c r="A396" s="32"/>
      <c r="I396" s="147"/>
    </row>
    <row r="397" spans="1:9" ht="18" customHeight="1">
      <c r="A397" s="32"/>
      <c r="I397" s="147"/>
    </row>
    <row r="398" spans="1:9" ht="18" customHeight="1">
      <c r="A398" s="32"/>
      <c r="I398" s="147"/>
    </row>
    <row r="399" spans="1:9" ht="18" customHeight="1">
      <c r="A399" s="32"/>
      <c r="I399" s="147"/>
    </row>
    <row r="400" spans="1:9" ht="18" customHeight="1">
      <c r="A400" s="32"/>
      <c r="I400" s="147"/>
    </row>
    <row r="401" spans="1:9" ht="18" customHeight="1">
      <c r="A401" s="32"/>
      <c r="I401" s="147"/>
    </row>
    <row r="402" spans="1:9" ht="18" customHeight="1">
      <c r="A402" s="32"/>
      <c r="I402" s="147"/>
    </row>
    <row r="403" spans="1:9" ht="18" customHeight="1">
      <c r="A403" s="32"/>
      <c r="I403" s="147"/>
    </row>
    <row r="404" spans="1:9" ht="18" customHeight="1">
      <c r="A404" s="32"/>
      <c r="I404" s="147"/>
    </row>
    <row r="405" spans="1:9" ht="18" customHeight="1">
      <c r="A405" s="32"/>
      <c r="I405" s="147"/>
    </row>
    <row r="406" spans="1:9" ht="18" customHeight="1">
      <c r="A406" s="32"/>
      <c r="I406" s="147"/>
    </row>
    <row r="407" spans="1:9" ht="18" customHeight="1">
      <c r="A407" s="32"/>
      <c r="I407" s="147"/>
    </row>
    <row r="408" spans="1:9" ht="18" customHeight="1">
      <c r="A408" s="32"/>
      <c r="I408" s="147"/>
    </row>
    <row r="409" spans="1:9" ht="18" customHeight="1">
      <c r="A409" s="32"/>
      <c r="I409" s="147"/>
    </row>
    <row r="410" spans="1:9" ht="18" customHeight="1">
      <c r="A410" s="32"/>
      <c r="I410" s="147"/>
    </row>
    <row r="411" spans="1:9" ht="18" customHeight="1">
      <c r="A411" s="32"/>
      <c r="I411" s="147"/>
    </row>
    <row r="412" spans="1:9" ht="18" customHeight="1">
      <c r="A412" s="32"/>
      <c r="I412" s="147"/>
    </row>
    <row r="413" spans="1:9" ht="18" customHeight="1">
      <c r="A413" s="32"/>
      <c r="I413" s="147"/>
    </row>
    <row r="414" spans="1:9" ht="18" customHeight="1">
      <c r="A414" s="32"/>
      <c r="I414" s="147"/>
    </row>
    <row r="415" spans="1:9" ht="18" customHeight="1">
      <c r="A415" s="32"/>
      <c r="I415" s="147"/>
    </row>
    <row r="416" spans="1:9" ht="18" customHeight="1">
      <c r="A416" s="32"/>
      <c r="I416" s="147"/>
    </row>
    <row r="417" spans="1:9" ht="18" customHeight="1">
      <c r="A417" s="32"/>
      <c r="I417" s="147"/>
    </row>
    <row r="418" spans="1:9" ht="18" customHeight="1">
      <c r="A418" s="32"/>
      <c r="I418" s="147"/>
    </row>
    <row r="419" spans="1:9" ht="18" customHeight="1">
      <c r="A419" s="32"/>
      <c r="I419" s="147"/>
    </row>
    <row r="420" spans="1:9" ht="18" customHeight="1">
      <c r="A420" s="32"/>
      <c r="I420" s="147"/>
    </row>
    <row r="421" spans="1:9" ht="18" customHeight="1">
      <c r="A421" s="32"/>
      <c r="I421" s="147"/>
    </row>
    <row r="422" spans="1:9" ht="18" customHeight="1">
      <c r="A422" s="32"/>
      <c r="I422" s="147"/>
    </row>
    <row r="423" spans="1:9" ht="18" customHeight="1">
      <c r="A423" s="32"/>
      <c r="I423" s="147"/>
    </row>
    <row r="424" spans="1:9" ht="18" customHeight="1">
      <c r="A424" s="32"/>
      <c r="I424" s="147"/>
    </row>
    <row r="425" spans="1:9" ht="18" customHeight="1">
      <c r="A425" s="32"/>
      <c r="I425" s="147"/>
    </row>
    <row r="426" spans="1:9" ht="18" customHeight="1">
      <c r="A426" s="32"/>
      <c r="I426" s="147"/>
    </row>
    <row r="427" spans="1:9" ht="18" customHeight="1">
      <c r="A427" s="32"/>
      <c r="I427" s="147"/>
    </row>
    <row r="428" spans="1:9" ht="18" customHeight="1">
      <c r="A428" s="32"/>
      <c r="I428" s="147"/>
    </row>
    <row r="429" spans="1:9" ht="18" customHeight="1">
      <c r="A429" s="32"/>
      <c r="I429" s="147"/>
    </row>
    <row r="430" spans="1:9" ht="18" customHeight="1">
      <c r="A430" s="32"/>
      <c r="I430" s="147"/>
    </row>
    <row r="431" spans="1:9" ht="18" customHeight="1">
      <c r="A431" s="32"/>
      <c r="I431" s="147"/>
    </row>
    <row r="432" spans="1:9" ht="18" customHeight="1">
      <c r="A432" s="32"/>
      <c r="I432" s="147"/>
    </row>
    <row r="433" spans="1:9" ht="18" customHeight="1">
      <c r="A433" s="32"/>
      <c r="I433" s="147"/>
    </row>
    <row r="434" spans="1:9" ht="18" customHeight="1">
      <c r="A434" s="32"/>
      <c r="I434" s="147"/>
    </row>
    <row r="435" spans="1:9" ht="18" customHeight="1">
      <c r="A435" s="32"/>
      <c r="I435" s="147"/>
    </row>
    <row r="436" spans="1:9" ht="18" customHeight="1">
      <c r="A436" s="32"/>
      <c r="I436" s="147"/>
    </row>
    <row r="437" spans="1:9" ht="18" customHeight="1">
      <c r="A437" s="32"/>
      <c r="I437" s="147"/>
    </row>
    <row r="438" spans="1:9" ht="18" customHeight="1">
      <c r="A438" s="32"/>
      <c r="I438" s="147"/>
    </row>
    <row r="439" spans="1:9" ht="18" customHeight="1">
      <c r="A439" s="32"/>
      <c r="I439" s="147"/>
    </row>
    <row r="440" spans="1:9" ht="18" customHeight="1">
      <c r="A440" s="32"/>
      <c r="I440" s="147"/>
    </row>
    <row r="441" spans="1:9" ht="18" customHeight="1">
      <c r="A441" s="32"/>
      <c r="I441" s="147"/>
    </row>
    <row r="442" spans="1:9" ht="18" customHeight="1">
      <c r="A442" s="32"/>
      <c r="I442" s="147"/>
    </row>
    <row r="443" spans="1:9" ht="18" customHeight="1">
      <c r="A443" s="32"/>
      <c r="I443" s="147"/>
    </row>
  </sheetData>
  <mergeCells count="115">
    <mergeCell ref="B8:I8"/>
    <mergeCell ref="M8:U8"/>
    <mergeCell ref="V8:AD8"/>
    <mergeCell ref="AE8:AM8"/>
    <mergeCell ref="AN8:AV8"/>
    <mergeCell ref="AW8:BE8"/>
    <mergeCell ref="BF8:BN8"/>
    <mergeCell ref="BO8:BW8"/>
    <mergeCell ref="BX8:CF8"/>
    <mergeCell ref="CG8:CO8"/>
    <mergeCell ref="CP8:CX8"/>
    <mergeCell ref="CY8:DG8"/>
    <mergeCell ref="DH8:DP8"/>
    <mergeCell ref="DQ8:DY8"/>
    <mergeCell ref="DZ8:EH8"/>
    <mergeCell ref="EI8:EQ8"/>
    <mergeCell ref="ER8:EZ8"/>
    <mergeCell ref="FA8:FI8"/>
    <mergeCell ref="FJ8:FR8"/>
    <mergeCell ref="FS8:GA8"/>
    <mergeCell ref="GB8:GJ8"/>
    <mergeCell ref="GK8:GS8"/>
    <mergeCell ref="GT8:HB8"/>
    <mergeCell ref="HC8:HK8"/>
    <mergeCell ref="HL8:HT8"/>
    <mergeCell ref="HU8:IC8"/>
    <mergeCell ref="ID8:IL8"/>
    <mergeCell ref="IM8:IP8"/>
    <mergeCell ref="B9:I9"/>
    <mergeCell ref="B10:I10"/>
    <mergeCell ref="B11:I11"/>
    <mergeCell ref="B12:I12"/>
    <mergeCell ref="B17:I17"/>
    <mergeCell ref="B21:I21"/>
    <mergeCell ref="B22:I22"/>
    <mergeCell ref="B23:H23"/>
    <mergeCell ref="B24:I24"/>
    <mergeCell ref="B25:I25"/>
    <mergeCell ref="B27:I27"/>
    <mergeCell ref="B28:I28"/>
    <mergeCell ref="B29:I29"/>
    <mergeCell ref="B30:I30"/>
    <mergeCell ref="B35:I35"/>
    <mergeCell ref="B36:I36"/>
    <mergeCell ref="B37:I37"/>
    <mergeCell ref="B39:I39"/>
    <mergeCell ref="B43:I43"/>
    <mergeCell ref="B44:I44"/>
    <mergeCell ref="B45:I45"/>
    <mergeCell ref="B46:I46"/>
    <mergeCell ref="B47:I47"/>
    <mergeCell ref="B50:I50"/>
    <mergeCell ref="B51:I51"/>
    <mergeCell ref="B52:I52"/>
    <mergeCell ref="B53:I53"/>
    <mergeCell ref="B54:I54"/>
    <mergeCell ref="B55:I55"/>
    <mergeCell ref="B56:I56"/>
    <mergeCell ref="B57:I57"/>
    <mergeCell ref="B58:I58"/>
    <mergeCell ref="B59:I59"/>
    <mergeCell ref="B60:I60"/>
    <mergeCell ref="B61:I61"/>
    <mergeCell ref="B62:I62"/>
    <mergeCell ref="B63:I63"/>
    <mergeCell ref="D65:I65"/>
    <mergeCell ref="D66:I66"/>
    <mergeCell ref="D68:I68"/>
    <mergeCell ref="D69:I69"/>
    <mergeCell ref="B70:I70"/>
    <mergeCell ref="B71:I71"/>
    <mergeCell ref="J71:K71"/>
    <mergeCell ref="B72:I72"/>
    <mergeCell ref="A111:D111"/>
    <mergeCell ref="A112:E112"/>
    <mergeCell ref="A118:E118"/>
    <mergeCell ref="A124:E124"/>
    <mergeCell ref="A131:D131"/>
    <mergeCell ref="B145:F145"/>
    <mergeCell ref="B146:F146"/>
    <mergeCell ref="B147:F147"/>
    <mergeCell ref="B148:F148"/>
    <mergeCell ref="B149:F149"/>
    <mergeCell ref="B152:F152"/>
    <mergeCell ref="B158:F158"/>
    <mergeCell ref="A202:E202"/>
    <mergeCell ref="B210:I210"/>
    <mergeCell ref="A213:D213"/>
    <mergeCell ref="A220:D220"/>
    <mergeCell ref="A222:D222"/>
    <mergeCell ref="B235:G235"/>
    <mergeCell ref="B242:I242"/>
    <mergeCell ref="B244:H244"/>
    <mergeCell ref="B246:G246"/>
    <mergeCell ref="B248:G248"/>
    <mergeCell ref="B249:G249"/>
    <mergeCell ref="B250:G250"/>
    <mergeCell ref="B251:G251"/>
    <mergeCell ref="B252:G252"/>
    <mergeCell ref="B253:G253"/>
    <mergeCell ref="B254:G254"/>
    <mergeCell ref="B255:G255"/>
    <mergeCell ref="A256:E256"/>
    <mergeCell ref="C259:I259"/>
    <mergeCell ref="C260:I260"/>
    <mergeCell ref="B293:G293"/>
    <mergeCell ref="B295:G295"/>
    <mergeCell ref="D296:G296"/>
    <mergeCell ref="B301:G301"/>
    <mergeCell ref="B312:I312"/>
    <mergeCell ref="D325:E325"/>
    <mergeCell ref="D297:G297"/>
    <mergeCell ref="D298:G298"/>
    <mergeCell ref="D299:G299"/>
    <mergeCell ref="D300:G30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 nguyen</dc:creator>
  <cp:keywords/>
  <dc:description/>
  <cp:lastModifiedBy>Default</cp:lastModifiedBy>
  <cp:lastPrinted>2007-07-30T02:29:47Z</cp:lastPrinted>
  <dcterms:created xsi:type="dcterms:W3CDTF">2007-07-25T06:20:39Z</dcterms:created>
  <dcterms:modified xsi:type="dcterms:W3CDTF">2007-07-30T04:50:56Z</dcterms:modified>
  <cp:category/>
  <cp:version/>
  <cp:contentType/>
  <cp:contentStatus/>
</cp:coreProperties>
</file>